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lfal\Dropbox\Writings &amp; Insights\Project_Valuation (Chapter)_0222\Financial_Spreadsheets\"/>
    </mc:Choice>
  </mc:AlternateContent>
  <xr:revisionPtr revIDLastSave="0" documentId="13_ncr:1_{D3854DE5-6F5E-4AC4-BBB5-68E86C43725A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ACN FCF Model" sheetId="8" r:id="rId1"/>
    <sheet name="ACN Income Statement" sheetId="21" r:id="rId2"/>
    <sheet name="ACN Balance Sheet" sheetId="22" r:id="rId3"/>
    <sheet name="ACN Cash Flow" sheetId="23" r:id="rId4"/>
  </sheets>
  <definedNames>
    <definedName name="Junk" localSheetId="0">#REF!</definedName>
    <definedName name="Junk">#REF!</definedName>
    <definedName name="liqvalue">#REF!</definedName>
    <definedName name="liqy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8" i="8" l="1"/>
  <c r="D87" i="8"/>
  <c r="D86" i="8"/>
  <c r="D85" i="8"/>
  <c r="F95" i="8"/>
  <c r="G95" i="8"/>
  <c r="H95" i="8"/>
  <c r="I95" i="8"/>
  <c r="E95" i="8"/>
  <c r="F84" i="8"/>
  <c r="G84" i="8"/>
  <c r="H84" i="8"/>
  <c r="I84" i="8"/>
  <c r="F85" i="8"/>
  <c r="G85" i="8"/>
  <c r="H85" i="8"/>
  <c r="I85" i="8"/>
  <c r="F86" i="8"/>
  <c r="G86" i="8"/>
  <c r="H86" i="8"/>
  <c r="I86" i="8"/>
  <c r="F87" i="8"/>
  <c r="G87" i="8"/>
  <c r="H87" i="8"/>
  <c r="I87" i="8"/>
  <c r="F88" i="8"/>
  <c r="G88" i="8"/>
  <c r="H88" i="8"/>
  <c r="I88" i="8"/>
  <c r="F89" i="8"/>
  <c r="G89" i="8"/>
  <c r="H89" i="8"/>
  <c r="I89" i="8"/>
  <c r="E89" i="8"/>
  <c r="E88" i="8"/>
  <c r="E87" i="8"/>
  <c r="E86" i="8"/>
  <c r="E85" i="8"/>
  <c r="E84" i="8"/>
  <c r="F76" i="8"/>
  <c r="G76" i="8"/>
  <c r="H76" i="8"/>
  <c r="I76" i="8"/>
  <c r="F77" i="8"/>
  <c r="G77" i="8"/>
  <c r="H77" i="8"/>
  <c r="I77" i="8"/>
  <c r="F78" i="8"/>
  <c r="G78" i="8"/>
  <c r="H78" i="8"/>
  <c r="I78" i="8"/>
  <c r="F79" i="8"/>
  <c r="G79" i="8"/>
  <c r="H79" i="8"/>
  <c r="I79" i="8"/>
  <c r="F80" i="8"/>
  <c r="G80" i="8"/>
  <c r="H80" i="8"/>
  <c r="I80" i="8"/>
  <c r="F81" i="8"/>
  <c r="G81" i="8"/>
  <c r="H81" i="8"/>
  <c r="I81" i="8"/>
  <c r="E81" i="8"/>
  <c r="E80" i="8"/>
  <c r="E79" i="8"/>
  <c r="E77" i="8"/>
  <c r="E78" i="8"/>
  <c r="E76" i="8"/>
  <c r="F70" i="8" l="1"/>
  <c r="G70" i="8"/>
  <c r="H70" i="8"/>
  <c r="I70" i="8"/>
  <c r="E70" i="8"/>
  <c r="F68" i="8"/>
  <c r="G68" i="8"/>
  <c r="H68" i="8"/>
  <c r="I68" i="8"/>
  <c r="E68" i="8"/>
  <c r="F66" i="8"/>
  <c r="G66" i="8"/>
  <c r="H66" i="8"/>
  <c r="I66" i="8"/>
  <c r="F67" i="8"/>
  <c r="G67" i="8"/>
  <c r="H67" i="8"/>
  <c r="I67" i="8"/>
  <c r="F69" i="8"/>
  <c r="G69" i="8"/>
  <c r="H69" i="8"/>
  <c r="I69" i="8"/>
  <c r="E69" i="8"/>
  <c r="E66" i="8"/>
  <c r="E67" i="8"/>
  <c r="F62" i="8"/>
  <c r="G62" i="8"/>
  <c r="H62" i="8"/>
  <c r="I62" i="8"/>
  <c r="F63" i="8"/>
  <c r="G63" i="8"/>
  <c r="H63" i="8"/>
  <c r="I63" i="8"/>
  <c r="E63" i="8"/>
  <c r="E62" i="8"/>
  <c r="F57" i="8"/>
  <c r="G57" i="8"/>
  <c r="H57" i="8"/>
  <c r="I57" i="8"/>
  <c r="F58" i="8"/>
  <c r="G58" i="8"/>
  <c r="H58" i="8"/>
  <c r="I58" i="8"/>
  <c r="F59" i="8"/>
  <c r="G59" i="8"/>
  <c r="H59" i="8"/>
  <c r="I59" i="8"/>
  <c r="E59" i="8"/>
  <c r="E58" i="8"/>
  <c r="E57" i="8"/>
  <c r="F28" i="8"/>
  <c r="F130" i="8" s="1"/>
  <c r="G28" i="8"/>
  <c r="G130" i="8" s="1"/>
  <c r="H28" i="8"/>
  <c r="H130" i="8" s="1"/>
  <c r="I28" i="8"/>
  <c r="I130" i="8" s="1"/>
  <c r="E28" i="8"/>
  <c r="E130" i="8" s="1"/>
  <c r="F24" i="8"/>
  <c r="G24" i="8"/>
  <c r="H24" i="8"/>
  <c r="I24" i="8"/>
  <c r="F25" i="8"/>
  <c r="G25" i="8"/>
  <c r="H25" i="8"/>
  <c r="I25" i="8"/>
  <c r="E25" i="8"/>
  <c r="E24" i="8"/>
  <c r="F18" i="8"/>
  <c r="G18" i="8"/>
  <c r="H18" i="8"/>
  <c r="I18" i="8"/>
  <c r="E18" i="8"/>
  <c r="F12" i="8"/>
  <c r="G12" i="8"/>
  <c r="H12" i="8"/>
  <c r="I12" i="8"/>
  <c r="F13" i="8"/>
  <c r="G13" i="8"/>
  <c r="H13" i="8"/>
  <c r="I13" i="8"/>
  <c r="F15" i="8"/>
  <c r="G15" i="8"/>
  <c r="H15" i="8"/>
  <c r="I15" i="8"/>
  <c r="E15" i="8"/>
  <c r="E13" i="8"/>
  <c r="E12" i="8"/>
  <c r="E4" i="8"/>
  <c r="I14" i="8" l="1"/>
  <c r="H34" i="8"/>
  <c r="H14" i="8" l="1"/>
  <c r="H22" i="8" s="1"/>
  <c r="E14" i="8"/>
  <c r="E22" i="8" s="1"/>
  <c r="F14" i="8"/>
  <c r="F22" i="8" s="1"/>
  <c r="G34" i="8"/>
  <c r="I34" i="8"/>
  <c r="G14" i="8"/>
  <c r="G22" i="8" s="1"/>
  <c r="I22" i="8"/>
  <c r="G48" i="8" l="1"/>
  <c r="G127" i="8"/>
  <c r="I48" i="8"/>
  <c r="I127" i="8"/>
  <c r="H48" i="8"/>
  <c r="H127" i="8"/>
  <c r="F48" i="8"/>
  <c r="F127" i="8"/>
  <c r="E115" i="8" l="1"/>
  <c r="F115" i="8"/>
  <c r="E37" i="8"/>
  <c r="F37" i="8"/>
  <c r="E41" i="8"/>
  <c r="F41" i="8"/>
  <c r="G40" i="8" l="1"/>
  <c r="H40" i="8"/>
  <c r="F9" i="8"/>
  <c r="G9" i="8" s="1"/>
  <c r="H9" i="8" l="1"/>
  <c r="G125" i="8"/>
  <c r="G54" i="8"/>
  <c r="G117" i="8"/>
  <c r="G144" i="8"/>
  <c r="I151" i="8"/>
  <c r="G104" i="8"/>
  <c r="G105" i="8" s="1"/>
  <c r="H107" i="8"/>
  <c r="H151" i="8"/>
  <c r="H108" i="8"/>
  <c r="G108" i="8"/>
  <c r="F90" i="8"/>
  <c r="F92" i="8" s="1"/>
  <c r="G90" i="8"/>
  <c r="H117" i="8"/>
  <c r="G151" i="8"/>
  <c r="H90" i="8"/>
  <c r="H92" i="8" s="1"/>
  <c r="G107" i="8"/>
  <c r="G116" i="8"/>
  <c r="I90" i="8"/>
  <c r="I92" i="8" s="1"/>
  <c r="E90" i="8"/>
  <c r="H104" i="8"/>
  <c r="H105" i="8" s="1"/>
  <c r="H116" i="8"/>
  <c r="H82" i="8"/>
  <c r="I64" i="8"/>
  <c r="F82" i="8"/>
  <c r="I82" i="8"/>
  <c r="H71" i="8"/>
  <c r="F71" i="8"/>
  <c r="E71" i="8"/>
  <c r="E82" i="8"/>
  <c r="G82" i="8"/>
  <c r="I71" i="8"/>
  <c r="G71" i="8"/>
  <c r="E64" i="8"/>
  <c r="E114" i="8" s="1"/>
  <c r="F64" i="8"/>
  <c r="F114" i="8" s="1"/>
  <c r="H37" i="8"/>
  <c r="G37" i="8"/>
  <c r="F60" i="8"/>
  <c r="G60" i="8"/>
  <c r="H64" i="8"/>
  <c r="H112" i="8" s="1"/>
  <c r="G64" i="8"/>
  <c r="G112" i="8" s="1"/>
  <c r="H60" i="8"/>
  <c r="I60" i="8"/>
  <c r="E60" i="8"/>
  <c r="I37" i="8"/>
  <c r="H38" i="8"/>
  <c r="G38" i="8"/>
  <c r="H36" i="8"/>
  <c r="G36" i="8"/>
  <c r="I9" i="8"/>
  <c r="H16" i="8"/>
  <c r="I16" i="8"/>
  <c r="I20" i="8" s="1"/>
  <c r="I128" i="8" s="1"/>
  <c r="F16" i="8"/>
  <c r="F20" i="8" s="1"/>
  <c r="E16" i="8"/>
  <c r="E20" i="8" s="1"/>
  <c r="E26" i="8" s="1"/>
  <c r="G16" i="8"/>
  <c r="G92" i="8" l="1"/>
  <c r="H101" i="8"/>
  <c r="E101" i="8"/>
  <c r="G101" i="8"/>
  <c r="F101" i="8"/>
  <c r="I101" i="8"/>
  <c r="H144" i="8"/>
  <c r="H54" i="8"/>
  <c r="H125" i="8"/>
  <c r="J9" i="8"/>
  <c r="I125" i="8"/>
  <c r="E30" i="8"/>
  <c r="E129" i="8"/>
  <c r="E45" i="8"/>
  <c r="F26" i="8"/>
  <c r="F128" i="8"/>
  <c r="I26" i="8"/>
  <c r="H39" i="8"/>
  <c r="G152" i="8"/>
  <c r="H152" i="8"/>
  <c r="G109" i="8"/>
  <c r="G100" i="8"/>
  <c r="I152" i="8"/>
  <c r="E92" i="8"/>
  <c r="E97" i="8" s="1"/>
  <c r="G110" i="8"/>
  <c r="H109" i="8"/>
  <c r="H100" i="8"/>
  <c r="H110" i="8"/>
  <c r="F73" i="8"/>
  <c r="E73" i="8"/>
  <c r="G73" i="8"/>
  <c r="G113" i="8" s="1"/>
  <c r="H73" i="8"/>
  <c r="H113" i="8" s="1"/>
  <c r="I73" i="8"/>
  <c r="E128" i="8"/>
  <c r="I115" i="8"/>
  <c r="H20" i="8"/>
  <c r="H128" i="8" s="1"/>
  <c r="H35" i="8"/>
  <c r="G20" i="8"/>
  <c r="G128" i="8" s="1"/>
  <c r="G35" i="8"/>
  <c r="H102" i="8" l="1"/>
  <c r="F97" i="8"/>
  <c r="F102" i="8"/>
  <c r="I97" i="8"/>
  <c r="I102" i="8"/>
  <c r="G97" i="8"/>
  <c r="G102" i="8"/>
  <c r="J125" i="8"/>
  <c r="J144" i="8"/>
  <c r="H150" i="8"/>
  <c r="H153" i="8" s="1"/>
  <c r="I30" i="8"/>
  <c r="I129" i="8"/>
  <c r="I131" i="8" s="1"/>
  <c r="I45" i="8"/>
  <c r="F30" i="8"/>
  <c r="F129" i="8"/>
  <c r="F131" i="8" s="1"/>
  <c r="F45" i="8"/>
  <c r="H26" i="8"/>
  <c r="G26" i="8"/>
  <c r="H111" i="8"/>
  <c r="I114" i="8"/>
  <c r="H97" i="8"/>
  <c r="G30" i="8" l="1"/>
  <c r="G129" i="8"/>
  <c r="G131" i="8" s="1"/>
  <c r="G45" i="8"/>
  <c r="H30" i="8"/>
  <c r="H129" i="8"/>
  <c r="H131" i="8" s="1"/>
  <c r="H45" i="8"/>
  <c r="H115" i="8"/>
  <c r="G115" i="8"/>
  <c r="G114" i="8"/>
  <c r="H114" i="8"/>
  <c r="I135" i="8"/>
  <c r="I134" i="8"/>
  <c r="G41" i="8"/>
  <c r="G146" i="8"/>
  <c r="H41" i="8"/>
  <c r="H146" i="8"/>
  <c r="F135" i="8"/>
  <c r="F134" i="8"/>
  <c r="F138" i="8" s="1"/>
  <c r="I117" i="8"/>
  <c r="F117" i="8"/>
  <c r="F116" i="8"/>
  <c r="I116" i="8"/>
  <c r="E116" i="8"/>
  <c r="I147" i="8" l="1"/>
  <c r="I138" i="8"/>
  <c r="I46" i="8" s="1"/>
  <c r="F147" i="8"/>
  <c r="F46" i="8"/>
  <c r="H43" i="8"/>
  <c r="H119" i="8"/>
  <c r="H120" i="8"/>
  <c r="G43" i="8"/>
  <c r="G120" i="8"/>
  <c r="G119" i="8"/>
  <c r="H134" i="8"/>
  <c r="H135" i="8"/>
  <c r="G135" i="8"/>
  <c r="G134" i="8"/>
  <c r="I136" i="8"/>
  <c r="F34" i="8"/>
  <c r="H147" i="8" l="1"/>
  <c r="H148" i="8" s="1"/>
  <c r="H155" i="8" s="1"/>
  <c r="H138" i="8"/>
  <c r="G147" i="8"/>
  <c r="G148" i="8" s="1"/>
  <c r="G138" i="8"/>
  <c r="H136" i="8"/>
  <c r="H46" i="8"/>
  <c r="G136" i="8"/>
  <c r="G46" i="8"/>
  <c r="E131" i="8" l="1"/>
  <c r="E134" i="8" s="1"/>
  <c r="E147" i="8" l="1"/>
  <c r="E135" i="8"/>
  <c r="E136" i="8" s="1"/>
  <c r="F136" i="8"/>
  <c r="F10" i="8" l="1"/>
  <c r="G10" i="8" l="1"/>
  <c r="F152" i="8"/>
  <c r="F151" i="8"/>
  <c r="I146" i="8"/>
  <c r="I148" i="8" s="1"/>
  <c r="F146" i="8"/>
  <c r="F148" i="8" s="1"/>
  <c r="E146" i="8"/>
  <c r="E148" i="8" s="1"/>
  <c r="F145" i="8"/>
  <c r="E145" i="8"/>
  <c r="I144" i="8"/>
  <c r="F144" i="8"/>
  <c r="E144" i="8"/>
  <c r="F143" i="8"/>
  <c r="E143" i="8"/>
  <c r="E127" i="8"/>
  <c r="E138" i="8" s="1"/>
  <c r="E46" i="8" s="1"/>
  <c r="F126" i="8"/>
  <c r="E126" i="8"/>
  <c r="F125" i="8"/>
  <c r="E125" i="8"/>
  <c r="E124" i="8"/>
  <c r="D124" i="8"/>
  <c r="I120" i="8"/>
  <c r="F120" i="8"/>
  <c r="E120" i="8"/>
  <c r="I119" i="8"/>
  <c r="F119" i="8"/>
  <c r="E119" i="8"/>
  <c r="I113" i="8"/>
  <c r="F113" i="8"/>
  <c r="E113" i="8"/>
  <c r="I112" i="8"/>
  <c r="F112" i="8"/>
  <c r="E112" i="8"/>
  <c r="I110" i="8"/>
  <c r="I111" i="8" s="1"/>
  <c r="F110" i="8"/>
  <c r="E110" i="8"/>
  <c r="I109" i="8"/>
  <c r="F109" i="8"/>
  <c r="G150" i="8" s="1"/>
  <c r="G153" i="8" s="1"/>
  <c r="G155" i="8" s="1"/>
  <c r="E109" i="8"/>
  <c r="I108" i="8"/>
  <c r="F108" i="8"/>
  <c r="E108" i="8"/>
  <c r="I107" i="8"/>
  <c r="F107" i="8"/>
  <c r="E107" i="8"/>
  <c r="I104" i="8"/>
  <c r="I105" i="8" s="1"/>
  <c r="F104" i="8"/>
  <c r="F105" i="8" s="1"/>
  <c r="E104" i="8"/>
  <c r="E105" i="8" s="1"/>
  <c r="E102" i="8"/>
  <c r="I100" i="8"/>
  <c r="F100" i="8"/>
  <c r="E100" i="8"/>
  <c r="F55" i="8"/>
  <c r="E55" i="8"/>
  <c r="D55" i="8"/>
  <c r="J54" i="8"/>
  <c r="I54" i="8"/>
  <c r="F54" i="8"/>
  <c r="E54" i="8"/>
  <c r="F53" i="8"/>
  <c r="E53" i="8"/>
  <c r="I43" i="8"/>
  <c r="F43" i="8"/>
  <c r="E43" i="8"/>
  <c r="I41" i="8"/>
  <c r="I40" i="8"/>
  <c r="F40" i="8"/>
  <c r="E40" i="8"/>
  <c r="I38" i="8"/>
  <c r="I39" i="8" s="1"/>
  <c r="F38" i="8"/>
  <c r="E38" i="8"/>
  <c r="I36" i="8"/>
  <c r="F36" i="8"/>
  <c r="E36" i="8"/>
  <c r="I35" i="8"/>
  <c r="F35" i="8"/>
  <c r="E35" i="8"/>
  <c r="K9" i="8"/>
  <c r="G126" i="8" l="1"/>
  <c r="G55" i="8"/>
  <c r="K144" i="8"/>
  <c r="K125" i="8"/>
  <c r="F111" i="8"/>
  <c r="G111" i="8"/>
  <c r="F39" i="8"/>
  <c r="G39" i="8"/>
  <c r="I150" i="8"/>
  <c r="I153" i="8" s="1"/>
  <c r="I155" i="8" s="1"/>
  <c r="H10" i="8"/>
  <c r="G145" i="8"/>
  <c r="K54" i="8"/>
  <c r="L9" i="8"/>
  <c r="L125" i="8" s="1"/>
  <c r="F150" i="8"/>
  <c r="F153" i="8" s="1"/>
  <c r="H126" i="8" l="1"/>
  <c r="H55" i="8"/>
  <c r="I10" i="8"/>
  <c r="I126" i="8" s="1"/>
  <c r="H145" i="8"/>
  <c r="M9" i="8"/>
  <c r="M125" i="8" s="1"/>
  <c r="L54" i="8"/>
  <c r="L144" i="8"/>
  <c r="F155" i="8"/>
  <c r="J10" i="8" l="1"/>
  <c r="I145" i="8"/>
  <c r="I55" i="8"/>
  <c r="N9" i="8"/>
  <c r="N125" i="8" s="1"/>
  <c r="M54" i="8"/>
  <c r="M144" i="8"/>
  <c r="J145" i="8" l="1"/>
  <c r="J126" i="8"/>
  <c r="L146" i="8"/>
  <c r="N146" i="8"/>
  <c r="M146" i="8"/>
  <c r="K146" i="8"/>
  <c r="J55" i="8"/>
  <c r="K10" i="8"/>
  <c r="K126" i="8" s="1"/>
  <c r="N144" i="8"/>
  <c r="N54" i="8"/>
  <c r="N147" i="8" l="1"/>
  <c r="N148" i="8" s="1"/>
  <c r="K147" i="8"/>
  <c r="K148" i="8" s="1"/>
  <c r="M147" i="8"/>
  <c r="M148" i="8" s="1"/>
  <c r="L147" i="8"/>
  <c r="L148" i="8" s="1"/>
  <c r="L10" i="8"/>
  <c r="L126" i="8" s="1"/>
  <c r="K145" i="8"/>
  <c r="K55" i="8"/>
  <c r="M10" i="8" l="1"/>
  <c r="M126" i="8" s="1"/>
  <c r="L55" i="8"/>
  <c r="L145" i="8"/>
  <c r="N10" i="8" l="1"/>
  <c r="N126" i="8" s="1"/>
  <c r="M55" i="8"/>
  <c r="M145" i="8"/>
  <c r="N55" i="8" l="1"/>
  <c r="N145" i="8"/>
</calcChain>
</file>

<file path=xl/sharedStrings.xml><?xml version="1.0" encoding="utf-8"?>
<sst xmlns="http://schemas.openxmlformats.org/spreadsheetml/2006/main" count="239" uniqueCount="212">
  <si>
    <t>Equity</t>
  </si>
  <si>
    <t xml:space="preserve">Historical date retrieved from: </t>
  </si>
  <si>
    <t>Income Statement</t>
  </si>
  <si>
    <t xml:space="preserve">All values in </t>
  </si>
  <si>
    <t>Millions of US Dollars</t>
  </si>
  <si>
    <t>Year:</t>
  </si>
  <si>
    <t>Total Revenue</t>
  </si>
  <si>
    <t>Depreciation and Amortizatoin</t>
  </si>
  <si>
    <t>SG&amp;A</t>
  </si>
  <si>
    <t>EBITDA</t>
  </si>
  <si>
    <t>Income Tax Expenses</t>
  </si>
  <si>
    <t>Ratio Analysis:</t>
  </si>
  <si>
    <t>SG&amp;A Margin (%)</t>
  </si>
  <si>
    <t>EBITDA Margin ($)</t>
  </si>
  <si>
    <t>Net Income as % of Sales:</t>
  </si>
  <si>
    <t>Taxes as a % of EBT</t>
  </si>
  <si>
    <t>EBITDA Growth (%/year)</t>
  </si>
  <si>
    <t>Balance Sheet</t>
  </si>
  <si>
    <t>Assets</t>
  </si>
  <si>
    <t>Cash and Short-term Investments</t>
  </si>
  <si>
    <t>Total Recievables</t>
  </si>
  <si>
    <t>Other Current Assets</t>
  </si>
  <si>
    <t>Total Current Assets</t>
  </si>
  <si>
    <t>Gross PP&amp;E</t>
  </si>
  <si>
    <t>Accumulated depreciation</t>
  </si>
  <si>
    <t>Net PP&amp;E</t>
  </si>
  <si>
    <t>Goodwill</t>
  </si>
  <si>
    <t>Sub-total Other Assets</t>
  </si>
  <si>
    <t>TOTAL ASSETS</t>
  </si>
  <si>
    <t>Liabilities</t>
  </si>
  <si>
    <t>Accounts Payable</t>
  </si>
  <si>
    <t>Total Current Liabilities</t>
  </si>
  <si>
    <t>Long-term Debt</t>
  </si>
  <si>
    <t>Other Liabilities, non-current</t>
  </si>
  <si>
    <t>Sub-total</t>
  </si>
  <si>
    <t>TOTAL LIABILITIES</t>
  </si>
  <si>
    <t>Total Equity</t>
  </si>
  <si>
    <t>Total Liability &amp; Equity</t>
  </si>
  <si>
    <t>Current Ratio:</t>
  </si>
  <si>
    <t>Acid Test:</t>
  </si>
  <si>
    <t>Debt Ratio:</t>
  </si>
  <si>
    <t>Debt-to-Equity Ratio:</t>
  </si>
  <si>
    <t>% Debt:</t>
  </si>
  <si>
    <t>DSO:</t>
  </si>
  <si>
    <t>DPO:</t>
  </si>
  <si>
    <t>Working Capital:</t>
  </si>
  <si>
    <t xml:space="preserve">Working Capital Turnover: </t>
  </si>
  <si>
    <t>Fixed Assets Turnover:</t>
  </si>
  <si>
    <t>Total Assets Turnover:</t>
  </si>
  <si>
    <t>EBITDA:PP&amp;E:</t>
  </si>
  <si>
    <t>EBITDA: PP&amp;E (Gross)</t>
  </si>
  <si>
    <t>Return on Assets (ROA):</t>
  </si>
  <si>
    <t>Return on Invested Capital (ROIC):</t>
  </si>
  <si>
    <t>NOPAT</t>
  </si>
  <si>
    <t>Free Cash Flow Calculations</t>
  </si>
  <si>
    <t>Increase in Working Capital</t>
  </si>
  <si>
    <t>Capital Investments</t>
  </si>
  <si>
    <t>Increase in other assets</t>
  </si>
  <si>
    <t>Gross Investment</t>
  </si>
  <si>
    <t>FREE CASH FLOW</t>
  </si>
  <si>
    <t>(from operations)</t>
  </si>
  <si>
    <t>Market Cap:</t>
  </si>
  <si>
    <t xml:space="preserve">Data date:  </t>
  </si>
  <si>
    <t>Operating Income (Including D&amp;A):</t>
  </si>
  <si>
    <t>EBT (including unusual items):</t>
  </si>
  <si>
    <t>EBITDA:</t>
  </si>
  <si>
    <t>Income Tax Expense:</t>
  </si>
  <si>
    <t>Taxes on Operating Income:</t>
  </si>
  <si>
    <t>Pro-Rated Taxes:</t>
  </si>
  <si>
    <t>Taxes on non-operating Income:</t>
  </si>
  <si>
    <t>Total Expenses for taxes (check):</t>
  </si>
  <si>
    <t>Income Tax Rate (%EBT):</t>
  </si>
  <si>
    <t>Effective Tax Rate (% EBITDA):</t>
  </si>
  <si>
    <t>Taxes on Oper. Income (see  above)</t>
  </si>
  <si>
    <t>Prorating Taxes for Operating Income Contribution</t>
  </si>
  <si>
    <t>Stock Beta value</t>
  </si>
  <si>
    <t>AGR Revenue(%/yr):</t>
  </si>
  <si>
    <t>N/A</t>
  </si>
  <si>
    <t>Revenue:PP&amp;E(Gross)</t>
  </si>
  <si>
    <t>Annual Growth of PP&amp;E (Gross):</t>
  </si>
  <si>
    <t>Gross Profits (including D/A)</t>
  </si>
  <si>
    <t xml:space="preserve">Operating Income </t>
  </si>
  <si>
    <t>Gross Margin Inc. D/A (%):</t>
  </si>
  <si>
    <t>COGS Margin NO D/A (%):</t>
  </si>
  <si>
    <t>COGS (with NO D/A)</t>
  </si>
  <si>
    <t>Change in WC Turnover (yr/yr)</t>
  </si>
  <si>
    <t>Diluted</t>
  </si>
  <si>
    <t>Basic</t>
  </si>
  <si>
    <t>Weighted average shares outstanding</t>
  </si>
  <si>
    <t>Earnings per share</t>
  </si>
  <si>
    <t>Net income available to common shareholders</t>
  </si>
  <si>
    <t>Net income</t>
  </si>
  <si>
    <t>Other</t>
  </si>
  <si>
    <t>Net income from continuing operations</t>
  </si>
  <si>
    <t>Provision for income taxes</t>
  </si>
  <si>
    <t>Income before taxes</t>
  </si>
  <si>
    <t>Other income (expense)</t>
  </si>
  <si>
    <t>Interest Expense</t>
  </si>
  <si>
    <t>Operating income</t>
  </si>
  <si>
    <t>Total operating expenses</t>
  </si>
  <si>
    <t>Sales, General and administrative</t>
  </si>
  <si>
    <t>Operating expenses</t>
  </si>
  <si>
    <t>Gross profit</t>
  </si>
  <si>
    <t>Cost of revenue</t>
  </si>
  <si>
    <t>Revenue</t>
  </si>
  <si>
    <t>TTM</t>
  </si>
  <si>
    <t>Fiscal year ends in August. USD in millions except per share data.</t>
  </si>
  <si>
    <t>Total liabilities and stockholders' equity</t>
  </si>
  <si>
    <t>Total stockholders' equity</t>
  </si>
  <si>
    <t>Accumulated other comprehensive income</t>
  </si>
  <si>
    <t>Treasury stock</t>
  </si>
  <si>
    <t>Retained earnings</t>
  </si>
  <si>
    <t>Additional paid-in capital</t>
  </si>
  <si>
    <t>Common stock</t>
  </si>
  <si>
    <t>Stockholders' equity</t>
  </si>
  <si>
    <t>Total liabilities</t>
  </si>
  <si>
    <t>Total non-current liabilities</t>
  </si>
  <si>
    <t>Other long-term liabilities</t>
  </si>
  <si>
    <t>Minority interest</t>
  </si>
  <si>
    <t>Pensions and other benefits</t>
  </si>
  <si>
    <t>Deferred revenues</t>
  </si>
  <si>
    <t>Deferred taxes liabilities</t>
  </si>
  <si>
    <t>Long-term debt</t>
  </si>
  <si>
    <t>Non-current liabilities</t>
  </si>
  <si>
    <t>Total current liabilities</t>
  </si>
  <si>
    <t>Accrued liabilities</t>
  </si>
  <si>
    <t>Taxes payable</t>
  </si>
  <si>
    <t>Deferred income taxes</t>
  </si>
  <si>
    <t>Accounts payable</t>
  </si>
  <si>
    <t>Short-term debt</t>
  </si>
  <si>
    <t>Current liabilities</t>
  </si>
  <si>
    <t>Liabilities and stockholders' equity</t>
  </si>
  <si>
    <t>Total assets</t>
  </si>
  <si>
    <t>Total non-current assets</t>
  </si>
  <si>
    <t>Other long-term assets</t>
  </si>
  <si>
    <t>Intangible assets</t>
  </si>
  <si>
    <t>Equity and other investments</t>
  </si>
  <si>
    <t>Net property, plant and equipment</t>
  </si>
  <si>
    <t>Accumulated Depreciation</t>
  </si>
  <si>
    <t>Gross property, plant and equipment</t>
  </si>
  <si>
    <t>Property, plant and equipment</t>
  </si>
  <si>
    <t>Non-current assets</t>
  </si>
  <si>
    <t>Total current assets</t>
  </si>
  <si>
    <t>Other current assets</t>
  </si>
  <si>
    <t>Receivables</t>
  </si>
  <si>
    <t>Total cash</t>
  </si>
  <si>
    <t>Short-term investments</t>
  </si>
  <si>
    <t>Cash and cash equivalents</t>
  </si>
  <si>
    <t>Cash</t>
  </si>
  <si>
    <t>Current assets</t>
  </si>
  <si>
    <t>Cash Flows From Operating Activities</t>
  </si>
  <si>
    <t>Depreciation &amp; amortization</t>
  </si>
  <si>
    <t>Stock based compensation</t>
  </si>
  <si>
    <t>Accounts receivable</t>
  </si>
  <si>
    <t>Income taxes payable</t>
  </si>
  <si>
    <t>Other working capital</t>
  </si>
  <si>
    <t>Other non-cash items</t>
  </si>
  <si>
    <t>Net cash provided by operating activities</t>
  </si>
  <si>
    <t>Cash Flows From Investing Activities</t>
  </si>
  <si>
    <t>Investments in property, plant, and equipment</t>
  </si>
  <si>
    <t>Property, plant, and equipment reductions</t>
  </si>
  <si>
    <t>Acquisitions, net</t>
  </si>
  <si>
    <t>Net cash used for investing activities</t>
  </si>
  <si>
    <t>Cash Flows From Financing Activities</t>
  </si>
  <si>
    <t>Common stock issued</t>
  </si>
  <si>
    <t>Common stock repurchased</t>
  </si>
  <si>
    <t>Dividend paid</t>
  </si>
  <si>
    <t>Other financing activities</t>
  </si>
  <si>
    <t>Net cash provided by (used for) financing activities</t>
  </si>
  <si>
    <t>Effect of exchange rate changes</t>
  </si>
  <si>
    <t>Net change in cash</t>
  </si>
  <si>
    <t>Cash at beginning of period</t>
  </si>
  <si>
    <t>Cash at end of period</t>
  </si>
  <si>
    <t>Free Cash Flow</t>
  </si>
  <si>
    <t>Operating cash flow</t>
  </si>
  <si>
    <t>Capital expenditure</t>
  </si>
  <si>
    <t>Free cash flow</t>
  </si>
  <si>
    <t>Interest Income (Expense)</t>
  </si>
  <si>
    <t>Other Income (Expense)</t>
  </si>
  <si>
    <t>Earnings Before Taxes (EBT)</t>
  </si>
  <si>
    <t>R&amp;D &amp; Other Margin (%)</t>
  </si>
  <si>
    <t>See Pro-rating taxes section below</t>
  </si>
  <si>
    <t>Effective Tax Rate on Operations; % EBITDA)</t>
  </si>
  <si>
    <t>---------------------------  Pro Forma  -----------------------------------------------------------</t>
  </si>
  <si>
    <t>Deferred Income Taxes</t>
  </si>
  <si>
    <t>Other Long-term Assets</t>
  </si>
  <si>
    <t>Intangible Assets</t>
  </si>
  <si>
    <t>Short-term Debt</t>
  </si>
  <si>
    <t>Taxes Payable</t>
  </si>
  <si>
    <t>Accrued Liabilities</t>
  </si>
  <si>
    <t>Deferred Revenues</t>
  </si>
  <si>
    <t>Accenture (ACN)</t>
  </si>
  <si>
    <t>Capital leases</t>
  </si>
  <si>
    <t>Change in working capital</t>
  </si>
  <si>
    <t>Other investing activities</t>
  </si>
  <si>
    <t>http://financials.morningstar.com/income-statement/is.html?t=ACN&amp;region=usa&amp;culture=en-US</t>
  </si>
  <si>
    <t>In Millions of US Dollars (on April 22, 2022)</t>
  </si>
  <si>
    <t xml:space="preserve">   (Beta value reference: https://finance.yahoo.com/quote/ACN?p=ACN&amp;.tsrc=fin-srch)</t>
  </si>
  <si>
    <t>ACCENTURE PLC CLASS A  (ACN) CashFlowFlag INCOME STATEMENT</t>
  </si>
  <si>
    <t>2017-08</t>
  </si>
  <si>
    <t>2018-08</t>
  </si>
  <si>
    <t>2019-08</t>
  </si>
  <si>
    <t>2020-08</t>
  </si>
  <si>
    <t>2021-08</t>
  </si>
  <si>
    <t>ACCENTURE PLC CLASS A  (ACN) CashFlowFlag BALANCE SHEET</t>
  </si>
  <si>
    <t>ACCENTURE PLC CLASS A  (ACN) Statement of  CASH FLOW</t>
  </si>
  <si>
    <t>R&amp;D (and/or other)</t>
  </si>
  <si>
    <t>NET INCOME from Operations</t>
  </si>
  <si>
    <t>Equity and Other Investments</t>
  </si>
  <si>
    <t>Other Short-term Liabilities</t>
  </si>
  <si>
    <t>Cost of Revnue (Inc. D/A) (%)</t>
  </si>
  <si>
    <t>Cost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</si>
</sst>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#,##0.0"/>
    <numFmt numFmtId="166" formatCode="[$-409]d\-mmm\-yy;@"/>
    <numFmt numFmtId="167" formatCode="[$-409]d\-mmm;@"/>
    <numFmt numFmtId="168" formatCode="#,##0.0_);\(#,##0.0\)"/>
    <numFmt numFmtId="169" formatCode="_(* #,##0.0_);_(* \(#,##0.0\);_(* &quot;-&quot;?_);_(@_)"/>
    <numFmt numFmtId="170" formatCode="0_);\(0\)"/>
    <numFmt numFmtId="171" formatCode="0.0"/>
    <numFmt numFmtId="172" formatCode="_(* #,##0.00_);_(* \(#,##0.00\);_(* &quot;-&quot;?_);_(@_)"/>
    <numFmt numFmtId="173" formatCode="&quot;$&quot;#,##0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2"/>
      <name val="Times New Roman"/>
      <family val="1"/>
    </font>
    <font>
      <sz val="10"/>
      <color rgb="FF0000FF"/>
      <name val="Times New Roman"/>
      <family val="1"/>
    </font>
    <font>
      <sz val="10"/>
      <name val="Arial"/>
      <family val="2"/>
    </font>
    <font>
      <b/>
      <sz val="12"/>
      <color rgb="FF0000FF"/>
      <name val="Times New Roman"/>
      <family val="1"/>
    </font>
    <font>
      <b/>
      <u/>
      <sz val="10"/>
      <name val="Times New Roman"/>
      <family val="1"/>
    </font>
    <font>
      <sz val="12"/>
      <color theme="1"/>
      <name val="Calibri"/>
      <family val="2"/>
      <scheme val="minor"/>
    </font>
    <font>
      <u val="singleAccounting"/>
      <sz val="10"/>
      <name val="Times New Roman"/>
      <family val="1"/>
    </font>
    <font>
      <u/>
      <sz val="10"/>
      <color rgb="FF0000FF"/>
      <name val="Times New Roman"/>
      <family val="1"/>
    </font>
    <font>
      <sz val="10"/>
      <color theme="1"/>
      <name val="Times New Roman"/>
      <family val="2"/>
    </font>
    <font>
      <u/>
      <sz val="10"/>
      <color theme="1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2EB2C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7">
    <xf numFmtId="0" fontId="0" fillId="0" borderId="0"/>
    <xf numFmtId="0" fontId="5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5" fillId="0" borderId="0"/>
    <xf numFmtId="9" fontId="15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00">
    <xf numFmtId="0" fontId="0" fillId="0" borderId="0" xfId="0"/>
    <xf numFmtId="164" fontId="5" fillId="0" borderId="0" xfId="5" applyNumberFormat="1" applyFont="1"/>
    <xf numFmtId="0" fontId="13" fillId="0" borderId="0" xfId="8" applyFont="1"/>
    <xf numFmtId="0" fontId="5" fillId="0" borderId="0" xfId="8" applyFont="1"/>
    <xf numFmtId="0" fontId="5" fillId="0" borderId="0" xfId="8" applyFont="1" applyAlignment="1">
      <alignment horizontal="right"/>
    </xf>
    <xf numFmtId="0" fontId="11" fillId="0" borderId="0" xfId="8" applyFont="1"/>
    <xf numFmtId="0" fontId="10" fillId="0" borderId="0" xfId="8" applyFont="1"/>
    <xf numFmtId="0" fontId="14" fillId="0" borderId="0" xfId="8" applyFont="1"/>
    <xf numFmtId="0" fontId="5" fillId="0" borderId="2" xfId="8" applyFont="1" applyBorder="1"/>
    <xf numFmtId="0" fontId="5" fillId="0" borderId="0" xfId="8" quotePrefix="1" applyFont="1" applyBorder="1"/>
    <xf numFmtId="167" fontId="5" fillId="0" borderId="0" xfId="8" applyNumberFormat="1" applyFont="1" applyAlignment="1">
      <alignment horizontal="center"/>
    </xf>
    <xf numFmtId="167" fontId="5" fillId="0" borderId="2" xfId="8" applyNumberFormat="1" applyFont="1" applyBorder="1" applyAlignment="1">
      <alignment horizontal="center"/>
    </xf>
    <xf numFmtId="167" fontId="5" fillId="0" borderId="0" xfId="8" quotePrefix="1" applyNumberFormat="1" applyFont="1" applyBorder="1" applyAlignment="1">
      <alignment horizontal="center"/>
    </xf>
    <xf numFmtId="0" fontId="5" fillId="0" borderId="0" xfId="8" applyFont="1" applyAlignment="1">
      <alignment horizontal="center"/>
    </xf>
    <xf numFmtId="0" fontId="4" fillId="0" borderId="0" xfId="8" applyFont="1" applyAlignment="1">
      <alignment horizontal="center"/>
    </xf>
    <xf numFmtId="0" fontId="4" fillId="0" borderId="2" xfId="8" applyFont="1" applyBorder="1" applyAlignment="1">
      <alignment horizontal="center"/>
    </xf>
    <xf numFmtId="42" fontId="5" fillId="0" borderId="0" xfId="8" applyNumberFormat="1" applyFont="1"/>
    <xf numFmtId="42" fontId="5" fillId="0" borderId="0" xfId="8" applyNumberFormat="1" applyFont="1" applyAlignment="1">
      <alignment horizontal="right"/>
    </xf>
    <xf numFmtId="168" fontId="8" fillId="0" borderId="0" xfId="8" applyNumberFormat="1" applyFont="1"/>
    <xf numFmtId="168" fontId="11" fillId="0" borderId="0" xfId="8" applyNumberFormat="1" applyFont="1"/>
    <xf numFmtId="168" fontId="5" fillId="0" borderId="0" xfId="8" applyNumberFormat="1" applyFont="1"/>
    <xf numFmtId="37" fontId="5" fillId="0" borderId="0" xfId="8" applyNumberFormat="1" applyFont="1"/>
    <xf numFmtId="37" fontId="5" fillId="0" borderId="6" xfId="8" applyNumberFormat="1" applyFont="1" applyBorder="1"/>
    <xf numFmtId="37" fontId="5" fillId="0" borderId="6" xfId="8" applyNumberFormat="1" applyFont="1" applyBorder="1" applyAlignment="1">
      <alignment horizontal="right"/>
    </xf>
    <xf numFmtId="168" fontId="11" fillId="0" borderId="6" xfId="8" applyNumberFormat="1" applyFont="1" applyBorder="1"/>
    <xf numFmtId="168" fontId="9" fillId="0" borderId="6" xfId="8" applyNumberFormat="1" applyFont="1" applyBorder="1"/>
    <xf numFmtId="168" fontId="5" fillId="0" borderId="6" xfId="8" applyNumberFormat="1" applyFont="1" applyBorder="1"/>
    <xf numFmtId="37" fontId="5" fillId="0" borderId="0" xfId="8" applyNumberFormat="1" applyFont="1" applyBorder="1"/>
    <xf numFmtId="37" fontId="5" fillId="0" borderId="0" xfId="8" applyNumberFormat="1" applyFont="1" applyBorder="1" applyAlignment="1">
      <alignment horizontal="right"/>
    </xf>
    <xf numFmtId="168" fontId="8" fillId="0" borderId="0" xfId="8" applyNumberFormat="1" applyFont="1" applyBorder="1"/>
    <xf numFmtId="168" fontId="5" fillId="0" borderId="0" xfId="8" applyNumberFormat="1" applyFont="1" applyBorder="1"/>
    <xf numFmtId="168" fontId="11" fillId="0" borderId="0" xfId="8" applyNumberFormat="1" applyFont="1" applyBorder="1"/>
    <xf numFmtId="0" fontId="5" fillId="0" borderId="0" xfId="8" applyFont="1" applyBorder="1"/>
    <xf numFmtId="0" fontId="5" fillId="0" borderId="0" xfId="8" applyFont="1" applyBorder="1" applyAlignment="1">
      <alignment horizontal="right"/>
    </xf>
    <xf numFmtId="169" fontId="9" fillId="0" borderId="0" xfId="8" applyNumberFormat="1" applyFont="1"/>
    <xf numFmtId="0" fontId="5" fillId="0" borderId="6" xfId="8" applyFont="1" applyBorder="1"/>
    <xf numFmtId="0" fontId="5" fillId="0" borderId="6" xfId="8" applyFont="1" applyBorder="1" applyAlignment="1">
      <alignment horizontal="right"/>
    </xf>
    <xf numFmtId="168" fontId="8" fillId="0" borderId="7" xfId="8" applyNumberFormat="1" applyFont="1" applyBorder="1"/>
    <xf numFmtId="169" fontId="5" fillId="0" borderId="0" xfId="8" applyNumberFormat="1" applyFont="1"/>
    <xf numFmtId="169" fontId="5" fillId="0" borderId="0" xfId="8" applyNumberFormat="1" applyFont="1" applyAlignment="1">
      <alignment horizontal="right"/>
    </xf>
    <xf numFmtId="169" fontId="5" fillId="0" borderId="0" xfId="8" applyNumberFormat="1" applyFont="1" applyBorder="1"/>
    <xf numFmtId="170" fontId="5" fillId="0" borderId="0" xfId="8" applyNumberFormat="1" applyFont="1" applyBorder="1"/>
    <xf numFmtId="0" fontId="6" fillId="0" borderId="0" xfId="8" applyFont="1"/>
    <xf numFmtId="42" fontId="5" fillId="0" borderId="0" xfId="8" applyNumberFormat="1" applyFont="1" applyBorder="1"/>
    <xf numFmtId="38" fontId="5" fillId="0" borderId="0" xfId="8" applyNumberFormat="1" applyFont="1" applyAlignment="1">
      <alignment horizontal="right"/>
    </xf>
    <xf numFmtId="164" fontId="5" fillId="0" borderId="0" xfId="5" applyNumberFormat="1" applyFont="1" applyBorder="1"/>
    <xf numFmtId="164" fontId="5" fillId="0" borderId="2" xfId="5" applyNumberFormat="1" applyFont="1" applyBorder="1"/>
    <xf numFmtId="164" fontId="5" fillId="0" borderId="8" xfId="5" applyNumberFormat="1" applyFont="1" applyBorder="1"/>
    <xf numFmtId="164" fontId="11" fillId="0" borderId="0" xfId="5" applyNumberFormat="1" applyFont="1" applyBorder="1"/>
    <xf numFmtId="37" fontId="11" fillId="0" borderId="0" xfId="8" applyNumberFormat="1" applyFont="1"/>
    <xf numFmtId="0" fontId="5" fillId="0" borderId="0" xfId="8" applyFont="1" applyAlignment="1">
      <alignment horizontal="left"/>
    </xf>
    <xf numFmtId="1" fontId="5" fillId="0" borderId="0" xfId="8" applyNumberFormat="1" applyFont="1" applyAlignment="1">
      <alignment horizontal="center"/>
    </xf>
    <xf numFmtId="170" fontId="4" fillId="0" borderId="0" xfId="8" applyNumberFormat="1" applyFont="1" applyAlignment="1">
      <alignment horizontal="center"/>
    </xf>
    <xf numFmtId="170" fontId="4" fillId="0" borderId="2" xfId="8" applyNumberFormat="1" applyFont="1" applyBorder="1" applyAlignment="1">
      <alignment horizontal="center"/>
    </xf>
    <xf numFmtId="0" fontId="14" fillId="0" borderId="0" xfId="8" applyFont="1" applyAlignment="1">
      <alignment horizontal="right"/>
    </xf>
    <xf numFmtId="37" fontId="5" fillId="0" borderId="2" xfId="8" applyNumberFormat="1" applyFont="1" applyBorder="1"/>
    <xf numFmtId="169" fontId="8" fillId="0" borderId="0" xfId="8" applyNumberFormat="1" applyFont="1"/>
    <xf numFmtId="169" fontId="11" fillId="0" borderId="0" xfId="8" applyNumberFormat="1" applyFont="1"/>
    <xf numFmtId="171" fontId="5" fillId="0" borderId="0" xfId="8" applyNumberFormat="1" applyFont="1"/>
    <xf numFmtId="169" fontId="8" fillId="0" borderId="6" xfId="8" applyNumberFormat="1" applyFont="1" applyBorder="1"/>
    <xf numFmtId="169" fontId="5" fillId="0" borderId="6" xfId="8" applyNumberFormat="1" applyFont="1" applyBorder="1"/>
    <xf numFmtId="169" fontId="8" fillId="0" borderId="0" xfId="8" applyNumberFormat="1" applyFont="1" applyBorder="1"/>
    <xf numFmtId="169" fontId="11" fillId="0" borderId="0" xfId="8" applyNumberFormat="1" applyFont="1" applyBorder="1"/>
    <xf numFmtId="169" fontId="11" fillId="0" borderId="6" xfId="8" applyNumberFormat="1" applyFont="1" applyBorder="1"/>
    <xf numFmtId="169" fontId="9" fillId="0" borderId="6" xfId="8" applyNumberFormat="1" applyFont="1" applyBorder="1"/>
    <xf numFmtId="0" fontId="5" fillId="0" borderId="0" xfId="8" quotePrefix="1" applyFont="1" applyAlignment="1">
      <alignment horizontal="left"/>
    </xf>
    <xf numFmtId="165" fontId="9" fillId="0" borderId="0" xfId="8" applyNumberFormat="1" applyFont="1"/>
    <xf numFmtId="0" fontId="9" fillId="0" borderId="0" xfId="8" quotePrefix="1" applyFont="1"/>
    <xf numFmtId="165" fontId="5" fillId="0" borderId="0" xfId="8" applyNumberFormat="1" applyFont="1"/>
    <xf numFmtId="165" fontId="5" fillId="0" borderId="2" xfId="8" applyNumberFormat="1" applyFont="1" applyBorder="1"/>
    <xf numFmtId="165" fontId="8" fillId="0" borderId="0" xfId="8" applyNumberFormat="1" applyFont="1"/>
    <xf numFmtId="165" fontId="5" fillId="0" borderId="0" xfId="5" applyNumberFormat="1" applyFont="1"/>
    <xf numFmtId="165" fontId="5" fillId="0" borderId="2" xfId="5" applyNumberFormat="1" applyFont="1" applyBorder="1"/>
    <xf numFmtId="165" fontId="8" fillId="0" borderId="0" xfId="5" applyNumberFormat="1" applyFont="1"/>
    <xf numFmtId="165" fontId="11" fillId="0" borderId="0" xfId="5" applyNumberFormat="1" applyFont="1"/>
    <xf numFmtId="165" fontId="11" fillId="0" borderId="0" xfId="8" applyNumberFormat="1" applyFont="1"/>
    <xf numFmtId="9" fontId="5" fillId="0" borderId="0" xfId="5" applyFont="1"/>
    <xf numFmtId="9" fontId="5" fillId="0" borderId="2" xfId="5" applyFont="1" applyBorder="1"/>
    <xf numFmtId="9" fontId="11" fillId="0" borderId="0" xfId="5" applyFont="1"/>
    <xf numFmtId="9" fontId="8" fillId="0" borderId="0" xfId="5" applyFont="1"/>
    <xf numFmtId="1" fontId="5" fillId="0" borderId="0" xfId="5" applyNumberFormat="1" applyFont="1"/>
    <xf numFmtId="1" fontId="5" fillId="0" borderId="2" xfId="5" applyNumberFormat="1" applyFont="1" applyBorder="1"/>
    <xf numFmtId="1" fontId="11" fillId="0" borderId="0" xfId="5" applyNumberFormat="1" applyFont="1"/>
    <xf numFmtId="1" fontId="8" fillId="0" borderId="0" xfId="5" applyNumberFormat="1" applyFont="1"/>
    <xf numFmtId="169" fontId="5" fillId="0" borderId="0" xfId="5" applyNumberFormat="1" applyFont="1"/>
    <xf numFmtId="169" fontId="5" fillId="0" borderId="2" xfId="5" applyNumberFormat="1" applyFont="1" applyBorder="1"/>
    <xf numFmtId="171" fontId="5" fillId="0" borderId="0" xfId="5" applyNumberFormat="1" applyFont="1"/>
    <xf numFmtId="171" fontId="5" fillId="0" borderId="2" xfId="5" applyNumberFormat="1" applyFont="1" applyBorder="1"/>
    <xf numFmtId="171" fontId="8" fillId="0" borderId="0" xfId="5" applyNumberFormat="1" applyFont="1"/>
    <xf numFmtId="171" fontId="11" fillId="0" borderId="0" xfId="5" applyNumberFormat="1" applyFont="1"/>
    <xf numFmtId="171" fontId="8" fillId="0" borderId="0" xfId="8" applyNumberFormat="1" applyFont="1"/>
    <xf numFmtId="2" fontId="5" fillId="0" borderId="0" xfId="5" applyNumberFormat="1" applyFont="1"/>
    <xf numFmtId="2" fontId="5" fillId="0" borderId="2" xfId="5" applyNumberFormat="1" applyFont="1" applyBorder="1"/>
    <xf numFmtId="2" fontId="5" fillId="0" borderId="0" xfId="8" applyNumberFormat="1" applyFont="1"/>
    <xf numFmtId="2" fontId="5" fillId="0" borderId="2" xfId="8" applyNumberFormat="1" applyFont="1" applyBorder="1"/>
    <xf numFmtId="164" fontId="11" fillId="0" borderId="0" xfId="5" applyNumberFormat="1" applyFont="1"/>
    <xf numFmtId="164" fontId="8" fillId="0" borderId="0" xfId="5" applyNumberFormat="1" applyFont="1"/>
    <xf numFmtId="167" fontId="5" fillId="0" borderId="0" xfId="8" applyNumberFormat="1" applyFont="1" applyBorder="1" applyAlignment="1">
      <alignment horizontal="center"/>
    </xf>
    <xf numFmtId="170" fontId="4" fillId="0" borderId="0" xfId="8" applyNumberFormat="1" applyFont="1" applyBorder="1" applyAlignment="1">
      <alignment horizontal="center"/>
    </xf>
    <xf numFmtId="169" fontId="5" fillId="0" borderId="2" xfId="8" applyNumberFormat="1" applyFont="1" applyBorder="1"/>
    <xf numFmtId="0" fontId="5" fillId="0" borderId="5" xfId="8" applyFont="1" applyBorder="1"/>
    <xf numFmtId="0" fontId="5" fillId="0" borderId="5" xfId="8" applyFont="1" applyBorder="1" applyAlignment="1">
      <alignment horizontal="right"/>
    </xf>
    <xf numFmtId="169" fontId="5" fillId="0" borderId="5" xfId="8" applyNumberFormat="1" applyFont="1" applyBorder="1"/>
    <xf numFmtId="164" fontId="5" fillId="0" borderId="0" xfId="2" applyNumberFormat="1" applyFont="1" applyBorder="1"/>
    <xf numFmtId="1" fontId="4" fillId="0" borderId="0" xfId="8" applyNumberFormat="1" applyFont="1" applyAlignment="1">
      <alignment horizontal="center"/>
    </xf>
    <xf numFmtId="1" fontId="4" fillId="0" borderId="2" xfId="8" applyNumberFormat="1" applyFont="1" applyBorder="1" applyAlignment="1">
      <alignment horizontal="center"/>
    </xf>
    <xf numFmtId="169" fontId="5" fillId="0" borderId="1" xfId="8" applyNumberFormat="1" applyFont="1" applyBorder="1"/>
    <xf numFmtId="9" fontId="5" fillId="0" borderId="0" xfId="2" applyFont="1"/>
    <xf numFmtId="164" fontId="11" fillId="0" borderId="0" xfId="2" applyNumberFormat="1" applyFont="1" applyBorder="1"/>
    <xf numFmtId="166" fontId="5" fillId="0" borderId="0" xfId="8" applyNumberFormat="1" applyFont="1" applyAlignment="1">
      <alignment horizontal="left"/>
    </xf>
    <xf numFmtId="173" fontId="11" fillId="0" borderId="0" xfId="8" applyNumberFormat="1" applyFont="1"/>
    <xf numFmtId="14" fontId="11" fillId="0" borderId="0" xfId="8" applyNumberFormat="1" applyFont="1"/>
    <xf numFmtId="169" fontId="5" fillId="0" borderId="0" xfId="2" applyNumberFormat="1" applyFont="1"/>
    <xf numFmtId="164" fontId="5" fillId="0" borderId="0" xfId="2" applyNumberFormat="1" applyFont="1"/>
    <xf numFmtId="169" fontId="5" fillId="0" borderId="2" xfId="2" applyNumberFormat="1" applyFont="1" applyBorder="1"/>
    <xf numFmtId="164" fontId="5" fillId="0" borderId="2" xfId="2" applyNumberFormat="1" applyFont="1" applyBorder="1"/>
    <xf numFmtId="169" fontId="5" fillId="0" borderId="5" xfId="8" applyNumberFormat="1" applyFont="1" applyBorder="1" applyAlignment="1">
      <alignment horizontal="right"/>
    </xf>
    <xf numFmtId="164" fontId="5" fillId="0" borderId="0" xfId="8" applyNumberFormat="1" applyFont="1"/>
    <xf numFmtId="164" fontId="5" fillId="0" borderId="0" xfId="8" applyNumberFormat="1" applyFont="1" applyAlignment="1">
      <alignment horizontal="right"/>
    </xf>
    <xf numFmtId="169" fontId="5" fillId="0" borderId="5" xfId="2" applyNumberFormat="1" applyFont="1" applyBorder="1"/>
    <xf numFmtId="169" fontId="5" fillId="0" borderId="3" xfId="2" applyNumberFormat="1" applyFont="1" applyBorder="1"/>
    <xf numFmtId="169" fontId="16" fillId="0" borderId="0" xfId="8" applyNumberFormat="1" applyFont="1" applyBorder="1"/>
    <xf numFmtId="4" fontId="11" fillId="0" borderId="0" xfId="8" applyNumberFormat="1" applyFont="1"/>
    <xf numFmtId="164" fontId="6" fillId="0" borderId="0" xfId="2" applyNumberFormat="1" applyFont="1"/>
    <xf numFmtId="164" fontId="5" fillId="0" borderId="0" xfId="2" applyNumberFormat="1" applyFont="1" applyAlignment="1">
      <alignment horizontal="right"/>
    </xf>
    <xf numFmtId="164" fontId="11" fillId="0" borderId="0" xfId="2" applyNumberFormat="1" applyFont="1"/>
    <xf numFmtId="42" fontId="11" fillId="0" borderId="0" xfId="8" applyNumberFormat="1" applyFont="1"/>
    <xf numFmtId="168" fontId="11" fillId="0" borderId="0" xfId="8" quotePrefix="1" applyNumberFormat="1" applyFont="1" applyAlignment="1">
      <alignment horizontal="right"/>
    </xf>
    <xf numFmtId="164" fontId="11" fillId="0" borderId="0" xfId="5" applyNumberFormat="1" applyFont="1" applyBorder="1" applyAlignment="1">
      <alignment horizontal="right"/>
    </xf>
    <xf numFmtId="37" fontId="17" fillId="0" borderId="0" xfId="8" applyNumberFormat="1" applyFont="1" applyAlignment="1">
      <alignment horizontal="center"/>
    </xf>
    <xf numFmtId="164" fontId="11" fillId="0" borderId="0" xfId="5" applyNumberFormat="1" applyFont="1" applyBorder="1" applyAlignment="1"/>
    <xf numFmtId="164" fontId="9" fillId="0" borderId="0" xfId="2" applyNumberFormat="1" applyFont="1" applyBorder="1"/>
    <xf numFmtId="171" fontId="11" fillId="0" borderId="0" xfId="8" applyNumberFormat="1" applyFont="1"/>
    <xf numFmtId="164" fontId="11" fillId="0" borderId="0" xfId="8" applyNumberFormat="1" applyFont="1"/>
    <xf numFmtId="37" fontId="11" fillId="0" borderId="0" xfId="8" applyNumberFormat="1" applyFont="1" applyAlignment="1">
      <alignment horizontal="center"/>
    </xf>
    <xf numFmtId="164" fontId="8" fillId="0" borderId="0" xfId="8" applyNumberFormat="1" applyFont="1"/>
    <xf numFmtId="39" fontId="11" fillId="0" borderId="0" xfId="8" applyNumberFormat="1" applyFont="1"/>
    <xf numFmtId="4" fontId="11" fillId="0" borderId="0" xfId="5" applyNumberFormat="1" applyFont="1"/>
    <xf numFmtId="4" fontId="5" fillId="0" borderId="0" xfId="5" applyNumberFormat="1" applyFont="1"/>
    <xf numFmtId="37" fontId="11" fillId="0" borderId="0" xfId="8" applyNumberFormat="1" applyFont="1" applyBorder="1" applyAlignment="1">
      <alignment horizontal="center"/>
    </xf>
    <xf numFmtId="168" fontId="11" fillId="0" borderId="5" xfId="8" applyNumberFormat="1" applyFont="1" applyBorder="1"/>
    <xf numFmtId="169" fontId="11" fillId="0" borderId="0" xfId="8" quotePrefix="1" applyNumberFormat="1" applyFont="1" applyAlignment="1">
      <alignment horizontal="right"/>
    </xf>
    <xf numFmtId="164" fontId="5" fillId="0" borderId="0" xfId="5" applyNumberFormat="1" applyFont="1" applyBorder="1" applyAlignment="1">
      <alignment horizontal="right"/>
    </xf>
    <xf numFmtId="169" fontId="5" fillId="0" borderId="6" xfId="8" applyNumberFormat="1" applyFont="1" applyBorder="1" applyAlignment="1">
      <alignment horizontal="right"/>
    </xf>
    <xf numFmtId="165" fontId="5" fillId="0" borderId="0" xfId="8" applyNumberFormat="1" applyFont="1" applyBorder="1"/>
    <xf numFmtId="43" fontId="5" fillId="0" borderId="0" xfId="8" applyNumberFormat="1" applyFont="1"/>
    <xf numFmtId="164" fontId="4" fillId="0" borderId="0" xfId="2" applyNumberFormat="1" applyFont="1"/>
    <xf numFmtId="43" fontId="11" fillId="0" borderId="0" xfId="8" applyNumberFormat="1" applyFont="1"/>
    <xf numFmtId="168" fontId="8" fillId="0" borderId="6" xfId="8" applyNumberFormat="1" applyFont="1" applyBorder="1"/>
    <xf numFmtId="164" fontId="11" fillId="0" borderId="0" xfId="5" applyNumberFormat="1" applyFont="1" applyBorder="1" applyAlignment="1">
      <alignment horizontal="left"/>
    </xf>
    <xf numFmtId="169" fontId="5" fillId="0" borderId="10" xfId="8" applyNumberFormat="1" applyFont="1" applyBorder="1"/>
    <xf numFmtId="171" fontId="5" fillId="0" borderId="0" xfId="8" applyNumberFormat="1" applyFont="1" applyBorder="1"/>
    <xf numFmtId="164" fontId="5" fillId="0" borderId="0" xfId="5" quotePrefix="1" applyNumberFormat="1" applyFont="1" applyBorder="1" applyAlignment="1">
      <alignment horizontal="right"/>
    </xf>
    <xf numFmtId="164" fontId="5" fillId="0" borderId="8" xfId="2" applyNumberFormat="1" applyFont="1" applyBorder="1"/>
    <xf numFmtId="0" fontId="5" fillId="0" borderId="8" xfId="8" applyFont="1" applyBorder="1"/>
    <xf numFmtId="167" fontId="5" fillId="0" borderId="8" xfId="8" applyNumberFormat="1" applyFont="1" applyBorder="1" applyAlignment="1">
      <alignment horizontal="center"/>
    </xf>
    <xf numFmtId="0" fontId="4" fillId="0" borderId="8" xfId="8" applyFont="1" applyBorder="1" applyAlignment="1">
      <alignment horizontal="center"/>
    </xf>
    <xf numFmtId="168" fontId="8" fillId="0" borderId="8" xfId="8" applyNumberFormat="1" applyFont="1" applyBorder="1"/>
    <xf numFmtId="168" fontId="8" fillId="0" borderId="4" xfId="8" applyNumberFormat="1" applyFont="1" applyBorder="1" applyAlignment="1">
      <alignment horizontal="right"/>
    </xf>
    <xf numFmtId="168" fontId="8" fillId="0" borderId="4" xfId="8" applyNumberFormat="1" applyFont="1" applyBorder="1"/>
    <xf numFmtId="168" fontId="8" fillId="0" borderId="8" xfId="8" applyNumberFormat="1" applyFont="1" applyBorder="1" applyAlignment="1">
      <alignment horizontal="right"/>
    </xf>
    <xf numFmtId="169" fontId="5" fillId="0" borderId="8" xfId="8" applyNumberFormat="1" applyFont="1" applyBorder="1" applyAlignment="1">
      <alignment horizontal="right"/>
    </xf>
    <xf numFmtId="169" fontId="5" fillId="0" borderId="4" xfId="8" applyNumberFormat="1" applyFont="1" applyBorder="1" applyAlignment="1">
      <alignment horizontal="right"/>
    </xf>
    <xf numFmtId="168" fontId="8" fillId="0" borderId="11" xfId="8" applyNumberFormat="1" applyFont="1" applyBorder="1"/>
    <xf numFmtId="164" fontId="8" fillId="0" borderId="0" xfId="8" applyNumberFormat="1" applyFont="1" applyBorder="1"/>
    <xf numFmtId="169" fontId="5" fillId="0" borderId="0" xfId="8" applyNumberFormat="1" applyFont="1" applyBorder="1" applyAlignment="1">
      <alignment horizontal="right"/>
    </xf>
    <xf numFmtId="172" fontId="8" fillId="0" borderId="0" xfId="8" applyNumberFormat="1" applyFont="1" applyBorder="1"/>
    <xf numFmtId="165" fontId="5" fillId="0" borderId="0" xfId="5" applyNumberFormat="1" applyFont="1" applyBorder="1"/>
    <xf numFmtId="9" fontId="5" fillId="0" borderId="0" xfId="5" applyFont="1" applyBorder="1"/>
    <xf numFmtId="1" fontId="5" fillId="0" borderId="0" xfId="5" applyNumberFormat="1" applyFont="1" applyBorder="1"/>
    <xf numFmtId="169" fontId="5" fillId="0" borderId="0" xfId="5" applyNumberFormat="1" applyFont="1" applyBorder="1"/>
    <xf numFmtId="171" fontId="5" fillId="0" borderId="0" xfId="5" applyNumberFormat="1" applyFont="1" applyBorder="1"/>
    <xf numFmtId="2" fontId="5" fillId="0" borderId="0" xfId="5" applyNumberFormat="1" applyFont="1" applyBorder="1"/>
    <xf numFmtId="2" fontId="5" fillId="0" borderId="0" xfId="8" applyNumberFormat="1" applyFont="1" applyBorder="1"/>
    <xf numFmtId="164" fontId="5" fillId="0" borderId="0" xfId="8" applyNumberFormat="1" applyFont="1" applyBorder="1"/>
    <xf numFmtId="169" fontId="5" fillId="0" borderId="0" xfId="2" applyNumberFormat="1" applyFont="1" applyBorder="1"/>
    <xf numFmtId="0" fontId="1" fillId="0" borderId="0" xfId="16"/>
    <xf numFmtId="3" fontId="8" fillId="0" borderId="0" xfId="8" applyNumberFormat="1" applyFont="1"/>
    <xf numFmtId="3" fontId="8" fillId="0" borderId="2" xfId="8" applyNumberFormat="1" applyFont="1" applyBorder="1"/>
    <xf numFmtId="3" fontId="8" fillId="0" borderId="5" xfId="8" applyNumberFormat="1" applyFont="1" applyBorder="1" applyAlignment="1">
      <alignment horizontal="right"/>
    </xf>
    <xf numFmtId="3" fontId="8" fillId="0" borderId="3" xfId="8" applyNumberFormat="1" applyFont="1" applyBorder="1" applyAlignment="1">
      <alignment horizontal="right"/>
    </xf>
    <xf numFmtId="3" fontId="8" fillId="0" borderId="0" xfId="8" applyNumberFormat="1" applyFont="1" applyBorder="1"/>
    <xf numFmtId="3" fontId="8" fillId="0" borderId="5" xfId="8" applyNumberFormat="1" applyFont="1" applyBorder="1"/>
    <xf numFmtId="3" fontId="8" fillId="0" borderId="0" xfId="8" applyNumberFormat="1" applyFont="1" applyAlignment="1">
      <alignment horizontal="right"/>
    </xf>
    <xf numFmtId="3" fontId="8" fillId="0" borderId="2" xfId="8" applyNumberFormat="1" applyFont="1" applyBorder="1" applyAlignment="1">
      <alignment horizontal="right"/>
    </xf>
    <xf numFmtId="3" fontId="5" fillId="0" borderId="0" xfId="8" applyNumberFormat="1" applyFont="1" applyAlignment="1">
      <alignment horizontal="right"/>
    </xf>
    <xf numFmtId="3" fontId="5" fillId="0" borderId="2" xfId="8" applyNumberFormat="1" applyFont="1" applyBorder="1" applyAlignment="1">
      <alignment horizontal="right"/>
    </xf>
    <xf numFmtId="3" fontId="5" fillId="0" borderId="5" xfId="8" applyNumberFormat="1" applyFont="1" applyBorder="1" applyAlignment="1">
      <alignment horizontal="right"/>
    </xf>
    <xf numFmtId="3" fontId="5" fillId="0" borderId="3" xfId="8" applyNumberFormat="1" applyFont="1" applyBorder="1" applyAlignment="1">
      <alignment horizontal="right"/>
    </xf>
    <xf numFmtId="3" fontId="8" fillId="0" borderId="7" xfId="8" applyNumberFormat="1" applyFont="1" applyBorder="1"/>
    <xf numFmtId="3" fontId="8" fillId="0" borderId="9" xfId="8" applyNumberFormat="1" applyFont="1" applyBorder="1"/>
    <xf numFmtId="3" fontId="8" fillId="0" borderId="6" xfId="8" applyNumberFormat="1" applyFont="1" applyBorder="1"/>
    <xf numFmtId="3" fontId="8" fillId="0" borderId="1" xfId="8" applyNumberFormat="1" applyFont="1" applyBorder="1"/>
    <xf numFmtId="3" fontId="8" fillId="0" borderId="3" xfId="8" applyNumberFormat="1" applyFont="1" applyBorder="1"/>
    <xf numFmtId="3" fontId="5" fillId="0" borderId="0" xfId="8" applyNumberFormat="1" applyFont="1" applyBorder="1" applyAlignment="1">
      <alignment horizontal="right"/>
    </xf>
    <xf numFmtId="0" fontId="5" fillId="2" borderId="0" xfId="8" applyFont="1" applyFill="1"/>
    <xf numFmtId="0" fontId="4" fillId="2" borderId="0" xfId="8" applyFont="1" applyFill="1"/>
    <xf numFmtId="0" fontId="5" fillId="2" borderId="0" xfId="8" applyFont="1" applyFill="1" applyAlignment="1">
      <alignment horizontal="right"/>
    </xf>
    <xf numFmtId="37" fontId="5" fillId="2" borderId="0" xfId="8" applyNumberFormat="1" applyFont="1" applyFill="1"/>
    <xf numFmtId="37" fontId="5" fillId="2" borderId="0" xfId="8" applyNumberFormat="1" applyFont="1" applyFill="1" applyBorder="1"/>
  </cellXfs>
  <cellStyles count="17">
    <cellStyle name="Comma 2" xfId="6" xr:uid="{00000000-0005-0000-0000-000000000000}"/>
    <cellStyle name="Currency 2" xfId="7" xr:uid="{00000000-0005-0000-0000-000001000000}"/>
    <cellStyle name="Hyperlink 2" xfId="13" xr:uid="{00000000-0005-0000-0000-000003000000}"/>
    <cellStyle name="Normal" xfId="0" builtinId="0"/>
    <cellStyle name="Normal 2" xfId="1" xr:uid="{00000000-0005-0000-0000-000005000000}"/>
    <cellStyle name="Normal 2 2" xfId="8" xr:uid="{00000000-0005-0000-0000-000006000000}"/>
    <cellStyle name="Normal 3" xfId="4" xr:uid="{00000000-0005-0000-0000-000007000000}"/>
    <cellStyle name="Normal 4" xfId="9" xr:uid="{00000000-0005-0000-0000-000008000000}"/>
    <cellStyle name="Normal 5" xfId="11" xr:uid="{00000000-0005-0000-0000-000009000000}"/>
    <cellStyle name="Normal 6" xfId="14" xr:uid="{00000000-0005-0000-0000-00000A000000}"/>
    <cellStyle name="Normal 7" xfId="15" xr:uid="{4212BB7C-0F53-4296-B82E-0753FF9DBFF4}"/>
    <cellStyle name="Normal 8" xfId="16" xr:uid="{6F4E5A35-6113-4B6C-954A-B1D1C641350E}"/>
    <cellStyle name="Percent" xfId="2" builtinId="5"/>
    <cellStyle name="Percent 2" xfId="3" xr:uid="{00000000-0005-0000-0000-00000C000000}"/>
    <cellStyle name="Percent 2 2" xfId="5" xr:uid="{00000000-0005-0000-0000-00000D000000}"/>
    <cellStyle name="Percent 3" xfId="10" xr:uid="{00000000-0005-0000-0000-00000E000000}"/>
    <cellStyle name="Percent 4" xfId="12" xr:uid="{00000000-0005-0000-0000-00000F000000}"/>
  </cellStyles>
  <dxfs count="0"/>
  <tableStyles count="0" defaultTableStyle="TableStyleMedium9" defaultPivotStyle="PivotStyleLight16"/>
  <colors>
    <mruColors>
      <color rgb="FF0000FF"/>
      <color rgb="FF2EB2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37"/>
  <sheetViews>
    <sheetView tabSelected="1" zoomScaleNormal="100" workbookViewId="0">
      <selection activeCell="A2" sqref="A2"/>
    </sheetView>
  </sheetViews>
  <sheetFormatPr defaultColWidth="9.15625" defaultRowHeight="12.6" outlineLevelRow="1" x14ac:dyDescent="0.45"/>
  <cols>
    <col min="1" max="1" width="4.83984375" style="3" customWidth="1"/>
    <col min="2" max="2" width="11.41796875" style="3" customWidth="1"/>
    <col min="3" max="4" width="6.68359375" style="3" customWidth="1"/>
    <col min="5" max="14" width="11.68359375" style="3" customWidth="1"/>
    <col min="15" max="15" width="9.15625" style="5" customWidth="1"/>
    <col min="16" max="16384" width="9.15625" style="3"/>
  </cols>
  <sheetData>
    <row r="1" spans="1:16" ht="15" x14ac:dyDescent="0.5">
      <c r="A1" s="2" t="s">
        <v>191</v>
      </c>
    </row>
    <row r="2" spans="1:16" x14ac:dyDescent="0.45">
      <c r="D2" s="4" t="s">
        <v>1</v>
      </c>
      <c r="E2" s="3" t="s">
        <v>195</v>
      </c>
    </row>
    <row r="3" spans="1:16" ht="12.75" customHeight="1" x14ac:dyDescent="0.5">
      <c r="A3" s="6"/>
      <c r="C3" s="109" t="s">
        <v>62</v>
      </c>
      <c r="E3" s="111">
        <v>44673</v>
      </c>
    </row>
    <row r="4" spans="1:16" ht="12.75" customHeight="1" x14ac:dyDescent="0.5">
      <c r="A4" s="6"/>
      <c r="C4" s="109" t="s">
        <v>61</v>
      </c>
      <c r="E4" s="110">
        <f>210.48*10^3</f>
        <v>210480</v>
      </c>
      <c r="F4" s="3" t="s">
        <v>196</v>
      </c>
    </row>
    <row r="5" spans="1:16" ht="12.75" customHeight="1" x14ac:dyDescent="0.5">
      <c r="A5" s="6"/>
      <c r="C5" s="109"/>
      <c r="E5" s="122">
        <v>1.24</v>
      </c>
      <c r="F5" s="3" t="s">
        <v>75</v>
      </c>
      <c r="H5" s="3" t="s">
        <v>197</v>
      </c>
    </row>
    <row r="6" spans="1:16" ht="12.75" customHeight="1" x14ac:dyDescent="0.5">
      <c r="A6" s="6"/>
      <c r="E6" s="93"/>
    </row>
    <row r="7" spans="1:16" x14ac:dyDescent="0.45">
      <c r="A7" s="195"/>
      <c r="B7" s="196" t="s">
        <v>2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</row>
    <row r="8" spans="1:16" outlineLevel="1" x14ac:dyDescent="0.45">
      <c r="B8" s="7"/>
      <c r="E8" s="4" t="s">
        <v>3</v>
      </c>
      <c r="F8" s="3" t="s">
        <v>4</v>
      </c>
      <c r="I8" s="8"/>
      <c r="J8" s="9" t="s">
        <v>183</v>
      </c>
    </row>
    <row r="9" spans="1:16" outlineLevel="1" x14ac:dyDescent="0.45">
      <c r="B9" s="7"/>
      <c r="E9" s="10">
        <v>42613</v>
      </c>
      <c r="F9" s="10">
        <f>E9</f>
        <v>42613</v>
      </c>
      <c r="G9" s="10">
        <f t="shared" ref="G9:H9" si="0">F9</f>
        <v>42613</v>
      </c>
      <c r="H9" s="10">
        <f t="shared" si="0"/>
        <v>42613</v>
      </c>
      <c r="I9" s="11">
        <f>F9</f>
        <v>42613</v>
      </c>
      <c r="J9" s="155">
        <f>I9</f>
        <v>42613</v>
      </c>
      <c r="K9" s="12">
        <f>J9</f>
        <v>42613</v>
      </c>
      <c r="L9" s="12">
        <f t="shared" ref="L9:N9" si="1">K9</f>
        <v>42613</v>
      </c>
      <c r="M9" s="12">
        <f t="shared" si="1"/>
        <v>42613</v>
      </c>
      <c r="N9" s="12">
        <f t="shared" si="1"/>
        <v>42613</v>
      </c>
    </row>
    <row r="10" spans="1:16" outlineLevel="1" x14ac:dyDescent="0.45">
      <c r="D10" s="13" t="s">
        <v>5</v>
      </c>
      <c r="E10" s="14">
        <v>2017</v>
      </c>
      <c r="F10" s="14">
        <f>E10+1</f>
        <v>2018</v>
      </c>
      <c r="G10" s="14">
        <f t="shared" ref="G10:H10" si="2">F10+1</f>
        <v>2019</v>
      </c>
      <c r="H10" s="14">
        <f t="shared" si="2"/>
        <v>2020</v>
      </c>
      <c r="I10" s="15">
        <f>H10+1</f>
        <v>2021</v>
      </c>
      <c r="J10" s="156">
        <f t="shared" ref="J10:N10" si="3">I10+1</f>
        <v>2022</v>
      </c>
      <c r="K10" s="14">
        <f t="shared" si="3"/>
        <v>2023</v>
      </c>
      <c r="L10" s="14">
        <f t="shared" si="3"/>
        <v>2024</v>
      </c>
      <c r="M10" s="14">
        <f t="shared" si="3"/>
        <v>2025</v>
      </c>
      <c r="N10" s="14">
        <f t="shared" si="3"/>
        <v>2026</v>
      </c>
    </row>
    <row r="11" spans="1:16" outlineLevel="1" x14ac:dyDescent="0.45">
      <c r="E11" s="20"/>
      <c r="I11" s="8"/>
      <c r="J11" s="154"/>
    </row>
    <row r="12" spans="1:16" s="16" customFormat="1" outlineLevel="1" x14ac:dyDescent="0.45">
      <c r="D12" s="17" t="s">
        <v>6</v>
      </c>
      <c r="E12" s="177">
        <f>'ACN Income Statement'!B3</f>
        <v>36765</v>
      </c>
      <c r="F12" s="177">
        <f>'ACN Income Statement'!C3</f>
        <v>41603</v>
      </c>
      <c r="G12" s="177">
        <f>'ACN Income Statement'!D3</f>
        <v>43215</v>
      </c>
      <c r="H12" s="177">
        <f>'ACN Income Statement'!E3</f>
        <v>44327</v>
      </c>
      <c r="I12" s="178">
        <f>'ACN Income Statement'!F3</f>
        <v>50533</v>
      </c>
      <c r="J12" s="157"/>
      <c r="K12" s="19"/>
      <c r="L12" s="19"/>
      <c r="M12" s="19"/>
      <c r="N12" s="19"/>
      <c r="O12" s="57"/>
      <c r="P12" s="126"/>
    </row>
    <row r="13" spans="1:16" s="16" customFormat="1" outlineLevel="1" x14ac:dyDescent="0.45">
      <c r="D13" s="17" t="s">
        <v>211</v>
      </c>
      <c r="E13" s="177">
        <f>'ACN Income Statement'!B4</f>
        <v>25735</v>
      </c>
      <c r="F13" s="177">
        <f>'ACN Income Statement'!C4</f>
        <v>29161</v>
      </c>
      <c r="G13" s="177">
        <f>'ACN Income Statement'!D4</f>
        <v>29900</v>
      </c>
      <c r="H13" s="177">
        <f>'ACN Income Statement'!E4</f>
        <v>30351</v>
      </c>
      <c r="I13" s="178">
        <f>'ACN Income Statement'!F4</f>
        <v>34169</v>
      </c>
      <c r="J13" s="157"/>
      <c r="K13" s="127"/>
      <c r="L13" s="127"/>
      <c r="M13" s="127"/>
      <c r="N13" s="127"/>
      <c r="O13" s="57"/>
      <c r="P13" s="126"/>
    </row>
    <row r="14" spans="1:16" s="16" customFormat="1" outlineLevel="1" x14ac:dyDescent="0.45">
      <c r="D14" s="17" t="s">
        <v>84</v>
      </c>
      <c r="E14" s="177">
        <f>E13-E15</f>
        <v>24933</v>
      </c>
      <c r="F14" s="177">
        <f t="shared" ref="F14:I14" si="4">F13-F15</f>
        <v>28234</v>
      </c>
      <c r="G14" s="177">
        <f t="shared" si="4"/>
        <v>29007</v>
      </c>
      <c r="H14" s="177">
        <f t="shared" si="4"/>
        <v>28578</v>
      </c>
      <c r="I14" s="178">
        <f t="shared" si="4"/>
        <v>32278</v>
      </c>
      <c r="J14" s="157"/>
      <c r="K14" s="127"/>
      <c r="L14" s="127"/>
      <c r="M14" s="127"/>
      <c r="N14" s="127"/>
      <c r="O14" s="57"/>
      <c r="P14" s="126"/>
    </row>
    <row r="15" spans="1:16" s="16" customFormat="1" outlineLevel="1" x14ac:dyDescent="0.45">
      <c r="D15" s="17" t="s">
        <v>7</v>
      </c>
      <c r="E15" s="179">
        <f>'ACN Cash Flow'!B5</f>
        <v>802</v>
      </c>
      <c r="F15" s="179">
        <f>'ACN Cash Flow'!C5</f>
        <v>927</v>
      </c>
      <c r="G15" s="179">
        <f>'ACN Cash Flow'!D5</f>
        <v>893</v>
      </c>
      <c r="H15" s="179">
        <f>'ACN Cash Flow'!E5</f>
        <v>1773</v>
      </c>
      <c r="I15" s="180">
        <f>'ACN Cash Flow'!F5</f>
        <v>1891</v>
      </c>
      <c r="J15" s="158"/>
      <c r="K15" s="127"/>
      <c r="L15" s="127"/>
      <c r="M15" s="127"/>
      <c r="N15" s="127"/>
      <c r="O15" s="57"/>
    </row>
    <row r="16" spans="1:16" s="21" customFormat="1" outlineLevel="1" x14ac:dyDescent="0.45">
      <c r="C16" s="22"/>
      <c r="D16" s="23" t="s">
        <v>80</v>
      </c>
      <c r="E16" s="177">
        <f>E12-E13</f>
        <v>11030</v>
      </c>
      <c r="F16" s="177">
        <f t="shared" ref="F16:I16" si="5">F12-F13</f>
        <v>12442</v>
      </c>
      <c r="G16" s="177">
        <f t="shared" si="5"/>
        <v>13315</v>
      </c>
      <c r="H16" s="177">
        <f t="shared" si="5"/>
        <v>13976</v>
      </c>
      <c r="I16" s="178">
        <f t="shared" si="5"/>
        <v>16364</v>
      </c>
      <c r="J16" s="157"/>
      <c r="K16" s="24"/>
      <c r="L16" s="25"/>
      <c r="M16" s="26"/>
      <c r="N16" s="26"/>
      <c r="O16" s="57"/>
    </row>
    <row r="17" spans="3:28" s="21" customFormat="1" ht="6" customHeight="1" outlineLevel="1" x14ac:dyDescent="0.45">
      <c r="C17" s="27"/>
      <c r="D17" s="28"/>
      <c r="E17" s="181"/>
      <c r="F17" s="181"/>
      <c r="G17" s="181"/>
      <c r="H17" s="181"/>
      <c r="I17" s="178"/>
      <c r="J17" s="157"/>
      <c r="K17" s="30"/>
      <c r="L17" s="30"/>
      <c r="M17" s="30"/>
      <c r="N17" s="20"/>
      <c r="O17" s="57"/>
    </row>
    <row r="18" spans="3:28" s="21" customFormat="1" ht="12.75" customHeight="1" outlineLevel="1" x14ac:dyDescent="0.45">
      <c r="C18" s="27"/>
      <c r="D18" s="28" t="s">
        <v>8</v>
      </c>
      <c r="E18" s="181">
        <f>'ACN Income Statement'!B7</f>
        <v>6398</v>
      </c>
      <c r="F18" s="181">
        <f>'ACN Income Statement'!C7</f>
        <v>6602</v>
      </c>
      <c r="G18" s="181">
        <f>'ACN Income Statement'!D7</f>
        <v>7010</v>
      </c>
      <c r="H18" s="181">
        <f>'ACN Income Statement'!E7</f>
        <v>7463</v>
      </c>
      <c r="I18" s="178">
        <f>'ACN Income Statement'!F7</f>
        <v>8743</v>
      </c>
      <c r="J18" s="157"/>
      <c r="K18" s="31"/>
      <c r="L18" s="31"/>
      <c r="M18" s="31"/>
      <c r="N18" s="31"/>
      <c r="O18" s="57"/>
      <c r="P18" s="49"/>
    </row>
    <row r="19" spans="3:28" outlineLevel="1" x14ac:dyDescent="0.45">
      <c r="C19" s="100"/>
      <c r="D19" s="101" t="s">
        <v>206</v>
      </c>
      <c r="E19" s="182">
        <v>0</v>
      </c>
      <c r="F19" s="182">
        <v>0</v>
      </c>
      <c r="G19" s="182">
        <v>0</v>
      </c>
      <c r="H19" s="182">
        <v>0</v>
      </c>
      <c r="I19" s="193">
        <v>0</v>
      </c>
      <c r="J19" s="159"/>
      <c r="K19" s="140"/>
      <c r="L19" s="140"/>
      <c r="M19" s="140"/>
      <c r="N19" s="140"/>
      <c r="O19" s="57"/>
      <c r="P19" s="49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3:28" ht="12.75" customHeight="1" outlineLevel="1" x14ac:dyDescent="0.45">
      <c r="D20" s="4" t="s">
        <v>81</v>
      </c>
      <c r="E20" s="177">
        <f>E16-E18-E19</f>
        <v>4632</v>
      </c>
      <c r="F20" s="177">
        <f t="shared" ref="F20:I20" si="6">F16-F18-F19</f>
        <v>5840</v>
      </c>
      <c r="G20" s="177">
        <f t="shared" si="6"/>
        <v>6305</v>
      </c>
      <c r="H20" s="177">
        <f t="shared" si="6"/>
        <v>6513</v>
      </c>
      <c r="I20" s="178">
        <f t="shared" si="6"/>
        <v>7621</v>
      </c>
      <c r="J20" s="157"/>
      <c r="K20" s="148"/>
      <c r="L20" s="148"/>
      <c r="M20" s="148"/>
      <c r="N20" s="148"/>
      <c r="O20" s="57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</row>
    <row r="21" spans="3:28" ht="6" customHeight="1" outlineLevel="1" x14ac:dyDescent="0.45">
      <c r="D21" s="4"/>
      <c r="E21" s="177"/>
      <c r="F21" s="177"/>
      <c r="G21" s="177"/>
      <c r="H21" s="177"/>
      <c r="I21" s="178"/>
      <c r="J21" s="157"/>
      <c r="K21" s="18"/>
      <c r="L21" s="18"/>
      <c r="M21" s="18"/>
      <c r="N21" s="18"/>
      <c r="O21" s="57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</row>
    <row r="22" spans="3:28" ht="12.75" customHeight="1" outlineLevel="1" x14ac:dyDescent="0.45">
      <c r="D22" s="4" t="s">
        <v>9</v>
      </c>
      <c r="E22" s="183">
        <f>E12-E14-E18-E19</f>
        <v>5434</v>
      </c>
      <c r="F22" s="183">
        <f t="shared" ref="F22:I22" si="7">F12-F14-F18-F19</f>
        <v>6767</v>
      </c>
      <c r="G22" s="183">
        <f t="shared" si="7"/>
        <v>7198</v>
      </c>
      <c r="H22" s="183">
        <f t="shared" si="7"/>
        <v>8286</v>
      </c>
      <c r="I22" s="184">
        <f t="shared" si="7"/>
        <v>9512</v>
      </c>
      <c r="J22" s="160"/>
      <c r="K22" s="18"/>
      <c r="L22" s="18"/>
      <c r="M22" s="18"/>
      <c r="N22" s="18"/>
      <c r="O22" s="18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</row>
    <row r="23" spans="3:28" ht="6" customHeight="1" outlineLevel="1" x14ac:dyDescent="0.45">
      <c r="D23" s="4"/>
      <c r="E23" s="177"/>
      <c r="F23" s="177"/>
      <c r="G23" s="177"/>
      <c r="H23" s="177"/>
      <c r="I23" s="178"/>
      <c r="J23" s="157"/>
      <c r="K23" s="18"/>
      <c r="L23" s="18"/>
      <c r="M23" s="18"/>
      <c r="N23" s="18"/>
      <c r="O23" s="57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</row>
    <row r="24" spans="3:28" s="38" customFormat="1" ht="12.75" customHeight="1" outlineLevel="1" x14ac:dyDescent="0.45">
      <c r="D24" s="39" t="s">
        <v>177</v>
      </c>
      <c r="E24" s="185">
        <f>-'ACN Income Statement'!B10</f>
        <v>-16</v>
      </c>
      <c r="F24" s="185">
        <f>-'ACN Income Statement'!C10</f>
        <v>-20</v>
      </c>
      <c r="G24" s="185">
        <f>-'ACN Income Statement'!D10</f>
        <v>-23</v>
      </c>
      <c r="H24" s="185">
        <f>-'ACN Income Statement'!E10</f>
        <v>-33</v>
      </c>
      <c r="I24" s="186">
        <f>-'ACN Income Statement'!F10</f>
        <v>-59</v>
      </c>
      <c r="J24" s="161"/>
      <c r="K24" s="39"/>
      <c r="O24" s="57"/>
    </row>
    <row r="25" spans="3:28" s="38" customFormat="1" ht="12.75" customHeight="1" outlineLevel="1" x14ac:dyDescent="0.45">
      <c r="C25" s="102"/>
      <c r="D25" s="116" t="s">
        <v>178</v>
      </c>
      <c r="E25" s="187">
        <f>'ACN Income Statement'!B11</f>
        <v>-1</v>
      </c>
      <c r="F25" s="187">
        <f>'ACN Income Statement'!C11</f>
        <v>-13</v>
      </c>
      <c r="G25" s="187">
        <f>'ACN Income Statement'!D11</f>
        <v>-30</v>
      </c>
      <c r="H25" s="187">
        <f>'ACN Income Statement'!E11</f>
        <v>294</v>
      </c>
      <c r="I25" s="188">
        <f>'ACN Income Statement'!F11</f>
        <v>199</v>
      </c>
      <c r="J25" s="162"/>
      <c r="K25" s="102"/>
      <c r="L25" s="102"/>
      <c r="M25" s="102"/>
      <c r="N25" s="102"/>
      <c r="O25" s="57"/>
    </row>
    <row r="26" spans="3:28" s="38" customFormat="1" ht="12.75" customHeight="1" outlineLevel="1" x14ac:dyDescent="0.45">
      <c r="D26" s="39" t="s">
        <v>179</v>
      </c>
      <c r="E26" s="185">
        <f>E20+E24+E25</f>
        <v>4615</v>
      </c>
      <c r="F26" s="185">
        <f t="shared" ref="F26:I26" si="8">F20+F24+F25</f>
        <v>5807</v>
      </c>
      <c r="G26" s="185">
        <f t="shared" si="8"/>
        <v>6252</v>
      </c>
      <c r="H26" s="185">
        <f t="shared" si="8"/>
        <v>6774</v>
      </c>
      <c r="I26" s="186">
        <f t="shared" si="8"/>
        <v>7761</v>
      </c>
      <c r="J26" s="161"/>
      <c r="K26" s="141"/>
      <c r="L26" s="141"/>
      <c r="M26" s="141"/>
      <c r="N26" s="141"/>
      <c r="O26" s="57"/>
    </row>
    <row r="27" spans="3:28" ht="6" customHeight="1" outlineLevel="1" x14ac:dyDescent="0.45">
      <c r="C27" s="32"/>
      <c r="D27" s="33"/>
      <c r="E27" s="181"/>
      <c r="F27" s="181"/>
      <c r="G27" s="181"/>
      <c r="H27" s="181"/>
      <c r="I27" s="178"/>
      <c r="J27" s="157"/>
      <c r="K27" s="30"/>
      <c r="L27" s="30"/>
      <c r="M27" s="30"/>
      <c r="N27" s="30"/>
      <c r="O27" s="57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</row>
    <row r="28" spans="3:28" outlineLevel="1" x14ac:dyDescent="0.45">
      <c r="C28" s="32"/>
      <c r="D28" s="33" t="s">
        <v>10</v>
      </c>
      <c r="E28" s="181">
        <f>'ACN Income Statement'!B13</f>
        <v>981</v>
      </c>
      <c r="F28" s="181">
        <f>'ACN Income Statement'!C13</f>
        <v>1593</v>
      </c>
      <c r="G28" s="181">
        <f>'ACN Income Statement'!D13</f>
        <v>1406</v>
      </c>
      <c r="H28" s="181">
        <f>'ACN Income Statement'!E13</f>
        <v>1589</v>
      </c>
      <c r="I28" s="178">
        <f>'ACN Income Statement'!F13</f>
        <v>1771</v>
      </c>
      <c r="J28" s="157"/>
      <c r="K28" s="29"/>
      <c r="L28" s="29"/>
      <c r="M28" s="29"/>
      <c r="N28" s="29"/>
      <c r="O28" s="30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</row>
    <row r="29" spans="3:28" ht="6" customHeight="1" outlineLevel="1" x14ac:dyDescent="0.45">
      <c r="C29" s="32"/>
      <c r="D29" s="33"/>
      <c r="E29" s="181"/>
      <c r="F29" s="181"/>
      <c r="G29" s="181"/>
      <c r="H29" s="181"/>
      <c r="I29" s="178"/>
      <c r="J29" s="157"/>
      <c r="K29" s="30"/>
      <c r="L29" s="30"/>
      <c r="M29" s="30"/>
      <c r="N29" s="30"/>
      <c r="O29" s="57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</row>
    <row r="30" spans="3:28" ht="12.9" outlineLevel="1" thickBot="1" x14ac:dyDescent="0.5">
      <c r="D30" s="4" t="s">
        <v>207</v>
      </c>
      <c r="E30" s="189">
        <f>E26-E28</f>
        <v>3634</v>
      </c>
      <c r="F30" s="189">
        <f>F26-F28</f>
        <v>4214</v>
      </c>
      <c r="G30" s="189">
        <f>G26-G28</f>
        <v>4846</v>
      </c>
      <c r="H30" s="189">
        <f>H26-H28</f>
        <v>5185</v>
      </c>
      <c r="I30" s="190">
        <f>I26-I28</f>
        <v>5990</v>
      </c>
      <c r="J30" s="163"/>
      <c r="K30" s="37"/>
      <c r="L30" s="37"/>
      <c r="M30" s="37"/>
      <c r="N30" s="37"/>
      <c r="O30" s="57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3:28" s="38" customFormat="1" ht="12.9" outlineLevel="1" thickTop="1" x14ac:dyDescent="0.45">
      <c r="D31" s="39"/>
      <c r="J31" s="150"/>
      <c r="K31" s="40"/>
      <c r="O31" s="57"/>
    </row>
    <row r="32" spans="3:28" s="38" customFormat="1" outlineLevel="1" x14ac:dyDescent="0.45">
      <c r="D32" s="39"/>
      <c r="E32" s="41"/>
      <c r="F32" s="41"/>
      <c r="G32" s="41"/>
      <c r="H32" s="41"/>
      <c r="I32" s="41"/>
      <c r="J32" s="41"/>
      <c r="K32" s="41"/>
      <c r="L32" s="40"/>
      <c r="M32" s="40"/>
      <c r="O32" s="57"/>
    </row>
    <row r="33" spans="2:28" outlineLevel="1" x14ac:dyDescent="0.45">
      <c r="B33" s="42" t="s">
        <v>11</v>
      </c>
      <c r="D33" s="4"/>
      <c r="E33" s="43"/>
      <c r="F33" s="43"/>
      <c r="G33" s="43"/>
      <c r="H33" s="43"/>
      <c r="I33" s="43"/>
      <c r="J33" s="43"/>
      <c r="K33" s="43"/>
      <c r="L33" s="43"/>
      <c r="M33" s="43"/>
      <c r="N33" s="21"/>
      <c r="O33" s="129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</row>
    <row r="34" spans="2:28" s="113" customFormat="1" outlineLevel="1" x14ac:dyDescent="0.45">
      <c r="B34" s="123"/>
      <c r="D34" s="124" t="s">
        <v>76</v>
      </c>
      <c r="E34" s="103"/>
      <c r="F34" s="103">
        <f>(F12-E12)/E12</f>
        <v>0.13159254725962191</v>
      </c>
      <c r="G34" s="103">
        <f t="shared" ref="G34:I34" si="9">(G12-F12)/F12</f>
        <v>3.8747205730355984E-2</v>
      </c>
      <c r="H34" s="103">
        <f t="shared" si="9"/>
        <v>2.573180608584982E-2</v>
      </c>
      <c r="I34" s="115">
        <f t="shared" si="9"/>
        <v>0.14000496311503147</v>
      </c>
      <c r="J34" s="153"/>
      <c r="K34" s="108"/>
      <c r="L34" s="108"/>
      <c r="M34" s="108"/>
      <c r="N34" s="108"/>
      <c r="O34" s="125"/>
    </row>
    <row r="35" spans="2:28" outlineLevel="1" x14ac:dyDescent="0.45">
      <c r="D35" s="44" t="s">
        <v>82</v>
      </c>
      <c r="E35" s="45">
        <f>E16/E12</f>
        <v>0.30001359989120086</v>
      </c>
      <c r="F35" s="45">
        <f>F16/F12</f>
        <v>0.29906497127610987</v>
      </c>
      <c r="G35" s="45">
        <f>G16/G12</f>
        <v>0.30811060974198773</v>
      </c>
      <c r="H35" s="45">
        <f>H16/H12</f>
        <v>0.31529316218106346</v>
      </c>
      <c r="I35" s="46">
        <f>I16/I12</f>
        <v>0.32382799358834818</v>
      </c>
      <c r="J35" s="47"/>
      <c r="K35" s="142"/>
      <c r="L35" s="142"/>
      <c r="M35" s="142"/>
      <c r="N35" s="142"/>
      <c r="O35" s="142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</row>
    <row r="36" spans="2:28" outlineLevel="1" x14ac:dyDescent="0.45">
      <c r="D36" s="44" t="s">
        <v>210</v>
      </c>
      <c r="E36" s="45">
        <f>E13/E12</f>
        <v>0.69998640010879909</v>
      </c>
      <c r="F36" s="45">
        <f>F13/F12</f>
        <v>0.70093502872389013</v>
      </c>
      <c r="G36" s="45">
        <f>G13/G12</f>
        <v>0.69188939025801222</v>
      </c>
      <c r="H36" s="45">
        <f>H13/H12</f>
        <v>0.68470683781893649</v>
      </c>
      <c r="I36" s="46">
        <f>I13/I12</f>
        <v>0.67617200641165176</v>
      </c>
      <c r="J36" s="47"/>
      <c r="K36" s="142"/>
      <c r="L36" s="142"/>
      <c r="M36" s="142"/>
      <c r="N36" s="142"/>
      <c r="O36" s="142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</row>
    <row r="37" spans="2:28" outlineLevel="1" x14ac:dyDescent="0.45">
      <c r="D37" s="44" t="s">
        <v>83</v>
      </c>
      <c r="E37" s="45">
        <f>(E13-E15)/E12</f>
        <v>0.67817217462260304</v>
      </c>
      <c r="F37" s="45">
        <f>(F13-F15)/F12</f>
        <v>0.67865298175612332</v>
      </c>
      <c r="G37" s="45">
        <f>(G13-G15)/G12</f>
        <v>0.67122526900381807</v>
      </c>
      <c r="H37" s="45">
        <f>(H13-H15)/H12</f>
        <v>0.64470864258803884</v>
      </c>
      <c r="I37" s="46">
        <f>(I13-I15)/I12</f>
        <v>0.63875091524350425</v>
      </c>
      <c r="J37" s="47"/>
      <c r="K37" s="48"/>
      <c r="L37" s="48"/>
      <c r="M37" s="48"/>
      <c r="N37" s="48"/>
      <c r="O37" s="48"/>
      <c r="P37" s="113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</row>
    <row r="38" spans="2:28" outlineLevel="1" x14ac:dyDescent="0.45">
      <c r="D38" s="44" t="s">
        <v>12</v>
      </c>
      <c r="E38" s="45">
        <f>E18/E12</f>
        <v>0.17402420780633754</v>
      </c>
      <c r="F38" s="45">
        <f>F18/F12</f>
        <v>0.15869047905199143</v>
      </c>
      <c r="G38" s="45">
        <f>G18/G12</f>
        <v>0.16221219483975471</v>
      </c>
      <c r="H38" s="45">
        <f>H18/H12</f>
        <v>0.16836239763575248</v>
      </c>
      <c r="I38" s="46">
        <f>I18/I12</f>
        <v>0.17301565313755368</v>
      </c>
      <c r="J38" s="47"/>
      <c r="K38" s="48"/>
      <c r="L38" s="48"/>
      <c r="M38" s="48"/>
      <c r="N38" s="48"/>
      <c r="O38" s="48"/>
      <c r="P38" s="117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</row>
    <row r="39" spans="2:28" outlineLevel="1" x14ac:dyDescent="0.45">
      <c r="D39" s="44"/>
      <c r="E39" s="45"/>
      <c r="F39" s="45">
        <f>(F38-E38)/E38</f>
        <v>-8.8112619201865361E-2</v>
      </c>
      <c r="G39" s="45">
        <f t="shared" ref="G39:I39" si="10">(G38-F38)/F38</f>
        <v>2.2192357152122952E-2</v>
      </c>
      <c r="H39" s="45">
        <f t="shared" si="10"/>
        <v>3.7914552614699462E-2</v>
      </c>
      <c r="I39" s="46">
        <f t="shared" si="10"/>
        <v>2.763832997833875E-2</v>
      </c>
      <c r="J39" s="47"/>
      <c r="K39" s="48"/>
      <c r="L39" s="48"/>
      <c r="M39" s="48"/>
      <c r="N39" s="48"/>
      <c r="O39" s="48"/>
      <c r="P39" s="117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</row>
    <row r="40" spans="2:28" outlineLevel="1" x14ac:dyDescent="0.45">
      <c r="D40" s="44" t="s">
        <v>180</v>
      </c>
      <c r="E40" s="45">
        <f>E19/E12</f>
        <v>0</v>
      </c>
      <c r="F40" s="45">
        <f>F19/F12</f>
        <v>0</v>
      </c>
      <c r="G40" s="45">
        <f>G19/G12</f>
        <v>0</v>
      </c>
      <c r="H40" s="45">
        <f>H19/H12</f>
        <v>0</v>
      </c>
      <c r="I40" s="46">
        <f>I19/I12</f>
        <v>0</v>
      </c>
      <c r="J40" s="47"/>
      <c r="K40" s="48"/>
      <c r="L40" s="48"/>
      <c r="M40" s="48"/>
      <c r="N40" s="48"/>
      <c r="O40" s="48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</row>
    <row r="41" spans="2:28" outlineLevel="1" x14ac:dyDescent="0.45">
      <c r="D41" s="44" t="s">
        <v>13</v>
      </c>
      <c r="E41" s="45">
        <f>E22/E12</f>
        <v>0.14780361757105942</v>
      </c>
      <c r="F41" s="45">
        <f>F22/F12</f>
        <v>0.16265653919188519</v>
      </c>
      <c r="G41" s="45">
        <f>G22/G12</f>
        <v>0.16656253615642716</v>
      </c>
      <c r="H41" s="45">
        <f>H22/H12</f>
        <v>0.18692895977620863</v>
      </c>
      <c r="I41" s="46">
        <f>I22/I12</f>
        <v>0.18823343161894207</v>
      </c>
      <c r="J41" s="47"/>
      <c r="K41" s="45"/>
      <c r="L41" s="45"/>
      <c r="M41" s="45"/>
      <c r="N41" s="45"/>
      <c r="O41" s="45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</row>
    <row r="42" spans="2:28" ht="6" customHeight="1" outlineLevel="1" x14ac:dyDescent="0.45">
      <c r="D42" s="44"/>
      <c r="E42" s="45"/>
      <c r="F42" s="45"/>
      <c r="G42" s="45"/>
      <c r="H42" s="45"/>
      <c r="I42" s="46"/>
      <c r="J42" s="47"/>
      <c r="K42" s="48"/>
      <c r="L42" s="48"/>
      <c r="M42" s="48"/>
      <c r="N42" s="48"/>
      <c r="O42" s="49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</row>
    <row r="43" spans="2:28" outlineLevel="1" x14ac:dyDescent="0.45">
      <c r="D43" s="44" t="s">
        <v>14</v>
      </c>
      <c r="E43" s="45">
        <f>E30/E12</f>
        <v>9.8844009247926023E-2</v>
      </c>
      <c r="F43" s="45">
        <f>F30/F12</f>
        <v>0.10129077230007451</v>
      </c>
      <c r="G43" s="45">
        <f>G30/G12</f>
        <v>0.11213698947124841</v>
      </c>
      <c r="H43" s="45">
        <f>H30/H12</f>
        <v>0.11697159744625173</v>
      </c>
      <c r="I43" s="46">
        <f>I30/I12</f>
        <v>0.11853640195515802</v>
      </c>
      <c r="J43" s="47"/>
      <c r="K43" s="45"/>
      <c r="L43" s="45"/>
      <c r="M43" s="48"/>
      <c r="N43" s="48"/>
      <c r="O43" s="49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</row>
    <row r="44" spans="2:28" ht="6" customHeight="1" outlineLevel="1" x14ac:dyDescent="0.45">
      <c r="D44" s="44"/>
      <c r="E44" s="45"/>
      <c r="F44" s="45"/>
      <c r="G44" s="45"/>
      <c r="H44" s="45"/>
      <c r="I44" s="46"/>
      <c r="J44" s="47"/>
      <c r="K44" s="48"/>
      <c r="L44" s="48"/>
      <c r="M44" s="48"/>
      <c r="N44" s="48"/>
      <c r="O44" s="49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</row>
    <row r="45" spans="2:28" outlineLevel="1" x14ac:dyDescent="0.45">
      <c r="D45" s="44" t="s">
        <v>15</v>
      </c>
      <c r="E45" s="45">
        <f>E28/E26</f>
        <v>0.21256771397616467</v>
      </c>
      <c r="F45" s="45">
        <f t="shared" ref="F45:I45" si="11">F28/F26</f>
        <v>0.27432409161356985</v>
      </c>
      <c r="G45" s="45">
        <f t="shared" si="11"/>
        <v>0.22488803582853487</v>
      </c>
      <c r="H45" s="45">
        <f t="shared" si="11"/>
        <v>0.23457336876291704</v>
      </c>
      <c r="I45" s="46">
        <f t="shared" si="11"/>
        <v>0.22819224326762017</v>
      </c>
      <c r="J45" s="47"/>
      <c r="K45" s="128"/>
      <c r="L45" s="48"/>
      <c r="M45" s="48"/>
      <c r="N45" s="49"/>
      <c r="O45" s="49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</row>
    <row r="46" spans="2:28" outlineLevel="1" x14ac:dyDescent="0.45">
      <c r="D46" s="44" t="s">
        <v>182</v>
      </c>
      <c r="E46" s="45">
        <f>E138</f>
        <v>0.18119500388987758</v>
      </c>
      <c r="F46" s="45">
        <f>F138</f>
        <v>0.23674489360473591</v>
      </c>
      <c r="G46" s="45">
        <f>G138</f>
        <v>0.19698792246442237</v>
      </c>
      <c r="H46" s="45">
        <f>H138</f>
        <v>0.18438044300662307</v>
      </c>
      <c r="I46" s="46">
        <f>I138</f>
        <v>0.18282727985098121</v>
      </c>
      <c r="J46" s="149" t="s">
        <v>181</v>
      </c>
      <c r="L46" s="128"/>
      <c r="M46" s="128"/>
      <c r="N46" s="128"/>
      <c r="O46" s="128"/>
      <c r="P46" s="130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</row>
    <row r="47" spans="2:28" ht="6" customHeight="1" outlineLevel="1" x14ac:dyDescent="0.45">
      <c r="D47" s="44"/>
      <c r="E47" s="45"/>
      <c r="F47" s="45"/>
      <c r="G47" s="45"/>
      <c r="H47" s="45"/>
      <c r="I47" s="46"/>
      <c r="J47" s="47"/>
      <c r="K47" s="48"/>
      <c r="L47" s="48"/>
      <c r="M47" s="48"/>
      <c r="N47" s="49"/>
      <c r="O47" s="49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</row>
    <row r="48" spans="2:28" outlineLevel="1" x14ac:dyDescent="0.45">
      <c r="D48" s="44" t="s">
        <v>16</v>
      </c>
      <c r="E48" s="152" t="s">
        <v>77</v>
      </c>
      <c r="F48" s="45">
        <f>(F22-E22)/E22</f>
        <v>0.24530732425469268</v>
      </c>
      <c r="G48" s="45">
        <f t="shared" ref="G48:I48" si="12">(G22-F22)/F22</f>
        <v>6.3691443771242792E-2</v>
      </c>
      <c r="H48" s="45">
        <f t="shared" si="12"/>
        <v>0.15115309808280078</v>
      </c>
      <c r="I48" s="46">
        <f t="shared" si="12"/>
        <v>0.14796041515809799</v>
      </c>
      <c r="J48" s="47"/>
      <c r="K48" s="45"/>
      <c r="L48" s="45"/>
      <c r="M48" s="45"/>
      <c r="N48" s="45"/>
      <c r="O48" s="45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</row>
    <row r="49" spans="1:28" outlineLevel="1" x14ac:dyDescent="0.45">
      <c r="D49" s="44"/>
      <c r="E49" s="45"/>
      <c r="F49" s="45"/>
      <c r="G49" s="45"/>
      <c r="H49" s="45"/>
      <c r="I49" s="45"/>
      <c r="J49" s="45"/>
      <c r="K49" s="131"/>
      <c r="L49" s="131"/>
      <c r="M49" s="131"/>
      <c r="N49" s="131"/>
      <c r="O49" s="108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</row>
    <row r="50" spans="1:28" x14ac:dyDescent="0.45">
      <c r="E50" s="21"/>
      <c r="F50" s="21"/>
      <c r="G50" s="21"/>
      <c r="H50" s="21"/>
      <c r="I50" s="21"/>
      <c r="J50" s="27"/>
      <c r="K50" s="21"/>
      <c r="L50" s="21"/>
      <c r="M50" s="21"/>
      <c r="N50" s="21"/>
      <c r="O50" s="49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</row>
    <row r="51" spans="1:28" x14ac:dyDescent="0.45">
      <c r="D51" s="4"/>
      <c r="E51" s="21"/>
      <c r="F51" s="21"/>
      <c r="G51" s="21"/>
      <c r="H51" s="21"/>
      <c r="I51" s="21"/>
      <c r="J51" s="27"/>
      <c r="K51" s="21"/>
      <c r="L51" s="21"/>
      <c r="M51" s="21"/>
      <c r="N51" s="21"/>
      <c r="O51" s="49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</row>
    <row r="52" spans="1:28" x14ac:dyDescent="0.45">
      <c r="A52" s="195"/>
      <c r="B52" s="196" t="s">
        <v>17</v>
      </c>
      <c r="C52" s="195"/>
      <c r="D52" s="197"/>
      <c r="E52" s="198"/>
      <c r="F52" s="198"/>
      <c r="G52" s="198"/>
      <c r="H52" s="198"/>
      <c r="I52" s="198"/>
      <c r="J52" s="199"/>
      <c r="K52" s="198"/>
      <c r="L52" s="198"/>
      <c r="M52" s="198"/>
      <c r="N52" s="198"/>
      <c r="O52" s="49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outlineLevel="1" x14ac:dyDescent="0.45">
      <c r="B53" s="7"/>
      <c r="D53" s="4"/>
      <c r="E53" s="4" t="str">
        <f>$E$8</f>
        <v xml:space="preserve">All values in </v>
      </c>
      <c r="F53" s="50" t="str">
        <f>$F$8</f>
        <v>Millions of US Dollars</v>
      </c>
      <c r="G53" s="50"/>
      <c r="H53" s="50"/>
      <c r="I53" s="4"/>
      <c r="J53" s="27"/>
      <c r="K53" s="27"/>
      <c r="L53" s="21"/>
      <c r="M53" s="21"/>
      <c r="N53" s="21"/>
      <c r="O53" s="49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</row>
    <row r="54" spans="1:28" outlineLevel="1" x14ac:dyDescent="0.45">
      <c r="B54" s="7"/>
      <c r="D54" s="4"/>
      <c r="E54" s="10">
        <f>E$9</f>
        <v>42613</v>
      </c>
      <c r="F54" s="10">
        <f t="shared" ref="F54:N54" si="13">F$9</f>
        <v>42613</v>
      </c>
      <c r="G54" s="10">
        <f t="shared" si="13"/>
        <v>42613</v>
      </c>
      <c r="H54" s="10">
        <f t="shared" si="13"/>
        <v>42613</v>
      </c>
      <c r="I54" s="11">
        <f t="shared" si="13"/>
        <v>42613</v>
      </c>
      <c r="J54" s="97">
        <f t="shared" si="13"/>
        <v>42613</v>
      </c>
      <c r="K54" s="10">
        <f t="shared" si="13"/>
        <v>42613</v>
      </c>
      <c r="L54" s="10">
        <f t="shared" si="13"/>
        <v>42613</v>
      </c>
      <c r="M54" s="10">
        <f t="shared" si="13"/>
        <v>42613</v>
      </c>
      <c r="N54" s="10">
        <f t="shared" si="13"/>
        <v>42613</v>
      </c>
      <c r="O54" s="10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</row>
    <row r="55" spans="1:28" outlineLevel="1" x14ac:dyDescent="0.45">
      <c r="B55" s="42"/>
      <c r="D55" s="51" t="str">
        <f>D10</f>
        <v>Year:</v>
      </c>
      <c r="E55" s="52">
        <f>E$10</f>
        <v>2017</v>
      </c>
      <c r="F55" s="52">
        <f>F$10</f>
        <v>2018</v>
      </c>
      <c r="G55" s="52">
        <f t="shared" ref="G55:H55" si="14">G$10</f>
        <v>2019</v>
      </c>
      <c r="H55" s="52">
        <f t="shared" si="14"/>
        <v>2020</v>
      </c>
      <c r="I55" s="53">
        <f t="shared" ref="I55:N55" si="15">I$10</f>
        <v>2021</v>
      </c>
      <c r="J55" s="98">
        <f t="shared" si="15"/>
        <v>2022</v>
      </c>
      <c r="K55" s="52">
        <f t="shared" si="15"/>
        <v>2023</v>
      </c>
      <c r="L55" s="52">
        <f t="shared" si="15"/>
        <v>2024</v>
      </c>
      <c r="M55" s="52">
        <f t="shared" si="15"/>
        <v>2025</v>
      </c>
      <c r="N55" s="52">
        <f t="shared" si="15"/>
        <v>2026</v>
      </c>
      <c r="O55" s="52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</row>
    <row r="56" spans="1:28" outlineLevel="1" x14ac:dyDescent="0.45">
      <c r="B56" s="54" t="s">
        <v>18</v>
      </c>
      <c r="D56" s="4"/>
      <c r="E56" s="21"/>
      <c r="F56" s="21"/>
      <c r="G56" s="21"/>
      <c r="H56" s="21"/>
      <c r="I56" s="55"/>
      <c r="J56" s="27"/>
      <c r="K56" s="21"/>
      <c r="L56" s="21"/>
      <c r="M56" s="21"/>
      <c r="N56" s="21"/>
      <c r="O56" s="49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</row>
    <row r="57" spans="1:28" outlineLevel="1" x14ac:dyDescent="0.45">
      <c r="D57" s="4" t="s">
        <v>19</v>
      </c>
      <c r="E57" s="177">
        <f>'ACN Balance Sheet'!B8</f>
        <v>4130</v>
      </c>
      <c r="F57" s="177">
        <f>'ACN Balance Sheet'!C8</f>
        <v>5065</v>
      </c>
      <c r="G57" s="177">
        <f>'ACN Balance Sheet'!D8</f>
        <v>6130</v>
      </c>
      <c r="H57" s="177">
        <f>'ACN Balance Sheet'!E8</f>
        <v>8510</v>
      </c>
      <c r="I57" s="178">
        <f>'ACN Balance Sheet'!F8</f>
        <v>8172</v>
      </c>
      <c r="J57" s="61"/>
      <c r="K57" s="38"/>
      <c r="L57" s="34"/>
      <c r="M57" s="57"/>
      <c r="N57" s="57"/>
      <c r="O57" s="132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</row>
    <row r="58" spans="1:28" outlineLevel="1" x14ac:dyDescent="0.45">
      <c r="D58" s="4" t="s">
        <v>20</v>
      </c>
      <c r="E58" s="177">
        <f>'ACN Balance Sheet'!B9</f>
        <v>4569</v>
      </c>
      <c r="F58" s="177">
        <f>'ACN Balance Sheet'!C9</f>
        <v>4996</v>
      </c>
      <c r="G58" s="177">
        <f>'ACN Balance Sheet'!D9</f>
        <v>8095</v>
      </c>
      <c r="H58" s="177">
        <f>'ACN Balance Sheet'!E9</f>
        <v>7847</v>
      </c>
      <c r="I58" s="178">
        <f>'ACN Balance Sheet'!F9</f>
        <v>9728</v>
      </c>
      <c r="J58" s="61"/>
      <c r="K58" s="57"/>
      <c r="L58" s="57"/>
      <c r="M58" s="57"/>
      <c r="N58" s="57"/>
      <c r="O58" s="132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</row>
    <row r="59" spans="1:28" outlineLevel="1" x14ac:dyDescent="0.45">
      <c r="D59" s="4" t="s">
        <v>21</v>
      </c>
      <c r="E59" s="185">
        <f>'ACN Balance Sheet'!B10</f>
        <v>3398</v>
      </c>
      <c r="F59" s="185">
        <f>'ACN Balance Sheet'!C10</f>
        <v>3525</v>
      </c>
      <c r="G59" s="185">
        <f>'ACN Balance Sheet'!D10</f>
        <v>1225</v>
      </c>
      <c r="H59" s="185">
        <f>'ACN Balance Sheet'!E10</f>
        <v>1393</v>
      </c>
      <c r="I59" s="186">
        <f>'ACN Balance Sheet'!F10</f>
        <v>1766</v>
      </c>
      <c r="J59" s="61"/>
      <c r="K59" s="57"/>
      <c r="L59" s="34"/>
      <c r="M59" s="57"/>
      <c r="N59" s="57"/>
      <c r="O59" s="57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</row>
    <row r="60" spans="1:28" outlineLevel="1" x14ac:dyDescent="0.45">
      <c r="C60" s="35"/>
      <c r="D60" s="36" t="s">
        <v>22</v>
      </c>
      <c r="E60" s="191">
        <f>SUM(E57:E59)</f>
        <v>12097</v>
      </c>
      <c r="F60" s="191">
        <f>SUM(F57:F59)</f>
        <v>13586</v>
      </c>
      <c r="G60" s="191">
        <f>SUM(G57:G59)</f>
        <v>15450</v>
      </c>
      <c r="H60" s="191">
        <f>SUM(H57:H59)</f>
        <v>17750</v>
      </c>
      <c r="I60" s="192">
        <f>SUM(I57:I59)</f>
        <v>19666</v>
      </c>
      <c r="J60" s="59"/>
      <c r="K60" s="60"/>
      <c r="L60" s="60"/>
      <c r="M60" s="60"/>
      <c r="N60" s="60"/>
      <c r="O60" s="132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</row>
    <row r="61" spans="1:28" ht="6" customHeight="1" outlineLevel="1" x14ac:dyDescent="0.45">
      <c r="D61" s="4"/>
      <c r="E61" s="177"/>
      <c r="F61" s="177"/>
      <c r="G61" s="177"/>
      <c r="H61" s="177"/>
      <c r="I61" s="181"/>
      <c r="J61" s="61"/>
      <c r="K61" s="38"/>
      <c r="L61" s="38"/>
      <c r="M61" s="38"/>
      <c r="N61" s="38"/>
      <c r="O61" s="132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</row>
    <row r="62" spans="1:28" outlineLevel="1" x14ac:dyDescent="0.45">
      <c r="D62" s="4" t="s">
        <v>23</v>
      </c>
      <c r="E62" s="177">
        <f>'ACN Balance Sheet'!B14</f>
        <v>3053</v>
      </c>
      <c r="F62" s="177">
        <f>'ACN Balance Sheet'!C14</f>
        <v>3126</v>
      </c>
      <c r="G62" s="177">
        <f>'ACN Balance Sheet'!D14</f>
        <v>3347</v>
      </c>
      <c r="H62" s="177">
        <f>'ACN Balance Sheet'!E14</f>
        <v>7043</v>
      </c>
      <c r="I62" s="178">
        <f>'ACN Balance Sheet'!F14</f>
        <v>7234</v>
      </c>
      <c r="J62" s="61"/>
      <c r="K62" s="147"/>
      <c r="L62" s="57"/>
      <c r="M62" s="57"/>
      <c r="N62" s="57"/>
      <c r="O62" s="49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</row>
    <row r="63" spans="1:28" outlineLevel="1" x14ac:dyDescent="0.45">
      <c r="C63" s="32"/>
      <c r="D63" s="33" t="s">
        <v>24</v>
      </c>
      <c r="E63" s="181">
        <f>'ACN Balance Sheet'!B15</f>
        <v>-1912</v>
      </c>
      <c r="F63" s="181">
        <f>'ACN Balance Sheet'!C15</f>
        <v>-1862</v>
      </c>
      <c r="G63" s="181">
        <f>'ACN Balance Sheet'!D15</f>
        <v>-1956</v>
      </c>
      <c r="H63" s="181">
        <f>'ACN Balance Sheet'!E15</f>
        <v>-2314</v>
      </c>
      <c r="I63" s="178">
        <f>'ACN Balance Sheet'!F15</f>
        <v>-2412</v>
      </c>
      <c r="J63" s="61"/>
      <c r="K63" s="40"/>
      <c r="L63" s="62"/>
      <c r="M63" s="62"/>
      <c r="N63" s="62"/>
      <c r="O63" s="132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</row>
    <row r="64" spans="1:28" outlineLevel="1" x14ac:dyDescent="0.45">
      <c r="C64" s="35"/>
      <c r="D64" s="36" t="s">
        <v>25</v>
      </c>
      <c r="E64" s="191">
        <f>SUM(E62:E63)</f>
        <v>1141</v>
      </c>
      <c r="F64" s="191">
        <f t="shared" ref="F64:I64" si="16">SUM(F62:F63)</f>
        <v>1264</v>
      </c>
      <c r="G64" s="191">
        <f t="shared" si="16"/>
        <v>1391</v>
      </c>
      <c r="H64" s="191">
        <f t="shared" si="16"/>
        <v>4729</v>
      </c>
      <c r="I64" s="192">
        <f t="shared" si="16"/>
        <v>4822</v>
      </c>
      <c r="J64" s="59"/>
      <c r="K64" s="63"/>
      <c r="L64" s="64"/>
      <c r="M64" s="60"/>
      <c r="N64" s="60"/>
      <c r="O64" s="132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</row>
    <row r="65" spans="2:28" ht="6" customHeight="1" outlineLevel="1" x14ac:dyDescent="0.45">
      <c r="D65" s="4"/>
      <c r="E65" s="177"/>
      <c r="F65" s="177"/>
      <c r="G65" s="177"/>
      <c r="H65" s="177"/>
      <c r="I65" s="181"/>
      <c r="J65" s="61"/>
      <c r="K65" s="38"/>
      <c r="L65" s="38"/>
      <c r="M65" s="38"/>
      <c r="N65" s="38"/>
      <c r="O65" s="132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</row>
    <row r="66" spans="2:28" s="38" customFormat="1" outlineLevel="1" x14ac:dyDescent="0.45">
      <c r="D66" s="39" t="s">
        <v>208</v>
      </c>
      <c r="E66" s="177">
        <f>'ACN Balance Sheet'!B17</f>
        <v>212</v>
      </c>
      <c r="F66" s="177">
        <f>'ACN Balance Sheet'!C17</f>
        <v>216</v>
      </c>
      <c r="G66" s="177">
        <f>'ACN Balance Sheet'!D17</f>
        <v>240</v>
      </c>
      <c r="H66" s="177">
        <f>'ACN Balance Sheet'!E17</f>
        <v>325</v>
      </c>
      <c r="I66" s="178">
        <f>'ACN Balance Sheet'!F17</f>
        <v>330</v>
      </c>
      <c r="J66" s="61"/>
      <c r="K66" s="57"/>
      <c r="L66" s="34"/>
      <c r="M66" s="57"/>
      <c r="N66" s="57"/>
      <c r="O66" s="57"/>
    </row>
    <row r="67" spans="2:28" s="38" customFormat="1" outlineLevel="1" x14ac:dyDescent="0.45">
      <c r="D67" s="39" t="s">
        <v>26</v>
      </c>
      <c r="E67" s="177">
        <f>'ACN Balance Sheet'!B18</f>
        <v>5002</v>
      </c>
      <c r="F67" s="177">
        <f>'ACN Balance Sheet'!C18</f>
        <v>5383</v>
      </c>
      <c r="G67" s="177">
        <f>'ACN Balance Sheet'!D18</f>
        <v>6206</v>
      </c>
      <c r="H67" s="177">
        <f>'ACN Balance Sheet'!E18</f>
        <v>7710</v>
      </c>
      <c r="I67" s="178">
        <f>'ACN Balance Sheet'!F18</f>
        <v>11126</v>
      </c>
      <c r="J67" s="165"/>
      <c r="K67" s="57"/>
      <c r="L67" s="57"/>
      <c r="M67" s="57"/>
      <c r="N67" s="57"/>
      <c r="O67" s="57"/>
    </row>
    <row r="68" spans="2:28" s="38" customFormat="1" outlineLevel="1" x14ac:dyDescent="0.45">
      <c r="D68" s="39" t="s">
        <v>186</v>
      </c>
      <c r="E68" s="185">
        <f>'ACN Balance Sheet'!B19</f>
        <v>710</v>
      </c>
      <c r="F68" s="185">
        <f>'ACN Balance Sheet'!C19</f>
        <v>687</v>
      </c>
      <c r="G68" s="185">
        <f>'ACN Balance Sheet'!D19</f>
        <v>841</v>
      </c>
      <c r="H68" s="185">
        <f>'ACN Balance Sheet'!E19</f>
        <v>1029</v>
      </c>
      <c r="I68" s="186">
        <f>'ACN Balance Sheet'!F19</f>
        <v>1711</v>
      </c>
      <c r="J68" s="165"/>
      <c r="K68" s="57"/>
      <c r="L68" s="57"/>
      <c r="M68" s="57"/>
      <c r="N68" s="57"/>
      <c r="O68" s="57"/>
    </row>
    <row r="69" spans="2:28" s="38" customFormat="1" outlineLevel="1" x14ac:dyDescent="0.45">
      <c r="D69" s="39" t="s">
        <v>184</v>
      </c>
      <c r="E69" s="185">
        <f>'ACN Balance Sheet'!B20</f>
        <v>2215</v>
      </c>
      <c r="F69" s="185">
        <f>'ACN Balance Sheet'!C20</f>
        <v>2087</v>
      </c>
      <c r="G69" s="185">
        <f>'ACN Balance Sheet'!D20</f>
        <v>4349</v>
      </c>
      <c r="H69" s="185">
        <f>'ACN Balance Sheet'!E20</f>
        <v>4153</v>
      </c>
      <c r="I69" s="186">
        <f>'ACN Balance Sheet'!F20</f>
        <v>4007</v>
      </c>
      <c r="J69" s="165"/>
      <c r="K69" s="57"/>
      <c r="L69" s="57"/>
      <c r="M69" s="57"/>
      <c r="N69" s="57"/>
      <c r="O69" s="57"/>
    </row>
    <row r="70" spans="2:28" s="38" customFormat="1" outlineLevel="1" x14ac:dyDescent="0.45">
      <c r="C70" s="40"/>
      <c r="D70" s="165" t="s">
        <v>185</v>
      </c>
      <c r="E70" s="194">
        <f>'ACN Balance Sheet'!B21</f>
        <v>1313</v>
      </c>
      <c r="F70" s="194">
        <f>'ACN Balance Sheet'!C21</f>
        <v>1227</v>
      </c>
      <c r="G70" s="194">
        <f>'ACN Balance Sheet'!D21</f>
        <v>1312</v>
      </c>
      <c r="H70" s="194">
        <f>'ACN Balance Sheet'!E21</f>
        <v>1383</v>
      </c>
      <c r="I70" s="186">
        <f>'ACN Balance Sheet'!F21</f>
        <v>1514</v>
      </c>
      <c r="J70" s="165"/>
      <c r="K70" s="62"/>
      <c r="L70" s="62"/>
      <c r="M70" s="62"/>
      <c r="N70" s="57"/>
      <c r="O70" s="57"/>
    </row>
    <row r="71" spans="2:28" outlineLevel="1" x14ac:dyDescent="0.45">
      <c r="C71" s="35"/>
      <c r="D71" s="36" t="s">
        <v>27</v>
      </c>
      <c r="E71" s="191">
        <f>SUM(E66:E70)</f>
        <v>9452</v>
      </c>
      <c r="F71" s="191">
        <f t="shared" ref="F71:I71" si="17">SUM(F66:F70)</f>
        <v>9600</v>
      </c>
      <c r="G71" s="191">
        <f t="shared" si="17"/>
        <v>12948</v>
      </c>
      <c r="H71" s="191">
        <f t="shared" si="17"/>
        <v>14600</v>
      </c>
      <c r="I71" s="192">
        <f t="shared" si="17"/>
        <v>18688</v>
      </c>
      <c r="J71" s="59"/>
      <c r="K71" s="63"/>
      <c r="L71" s="63"/>
      <c r="M71" s="63"/>
      <c r="N71" s="63"/>
      <c r="O71" s="63"/>
      <c r="P71" s="49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</row>
    <row r="72" spans="2:28" ht="6" customHeight="1" outlineLevel="1" x14ac:dyDescent="0.45">
      <c r="C72" s="32"/>
      <c r="D72" s="33"/>
      <c r="E72" s="181"/>
      <c r="F72" s="181"/>
      <c r="G72" s="181"/>
      <c r="H72" s="181"/>
      <c r="I72" s="181"/>
      <c r="J72" s="61"/>
      <c r="K72" s="40"/>
      <c r="L72" s="40"/>
      <c r="M72" s="40"/>
      <c r="N72" s="38"/>
      <c r="O72" s="132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</row>
    <row r="73" spans="2:28" outlineLevel="1" x14ac:dyDescent="0.45">
      <c r="D73" s="4" t="s">
        <v>28</v>
      </c>
      <c r="E73" s="177">
        <f>E71+E64+E60</f>
        <v>22690</v>
      </c>
      <c r="F73" s="177">
        <f t="shared" ref="F73:I73" si="18">F71+F64+F60</f>
        <v>24450</v>
      </c>
      <c r="G73" s="177">
        <f t="shared" si="18"/>
        <v>29789</v>
      </c>
      <c r="H73" s="177">
        <f t="shared" si="18"/>
        <v>37079</v>
      </c>
      <c r="I73" s="178">
        <f t="shared" si="18"/>
        <v>43176</v>
      </c>
      <c r="J73" s="61"/>
      <c r="K73" s="38"/>
      <c r="L73" s="38"/>
      <c r="M73" s="38"/>
      <c r="N73" s="38"/>
      <c r="O73" s="132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</row>
    <row r="74" spans="2:28" outlineLevel="1" x14ac:dyDescent="0.45">
      <c r="D74" s="65"/>
      <c r="E74" s="135"/>
      <c r="F74" s="135"/>
      <c r="G74" s="135"/>
      <c r="H74" s="135"/>
      <c r="I74" s="164"/>
      <c r="J74" s="164"/>
      <c r="K74" s="113"/>
      <c r="L74" s="113"/>
      <c r="M74" s="113"/>
      <c r="N74" s="113"/>
      <c r="O74" s="113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</row>
    <row r="75" spans="2:28" outlineLevel="1" x14ac:dyDescent="0.45">
      <c r="B75" s="54" t="s">
        <v>29</v>
      </c>
      <c r="D75" s="4"/>
      <c r="E75" s="56"/>
      <c r="F75" s="56"/>
      <c r="G75" s="56"/>
      <c r="H75" s="56"/>
      <c r="I75" s="61"/>
      <c r="J75" s="61"/>
      <c r="K75" s="38"/>
      <c r="L75" s="38"/>
      <c r="M75" s="38"/>
      <c r="N75" s="38"/>
      <c r="O75" s="132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</row>
    <row r="76" spans="2:28" s="38" customFormat="1" outlineLevel="1" x14ac:dyDescent="0.45">
      <c r="D76" s="39" t="s">
        <v>30</v>
      </c>
      <c r="E76" s="177">
        <f>'ACN Balance Sheet'!B29</f>
        <v>1525</v>
      </c>
      <c r="F76" s="177">
        <f>'ACN Balance Sheet'!C29</f>
        <v>1349</v>
      </c>
      <c r="G76" s="177">
        <f>'ACN Balance Sheet'!D29</f>
        <v>1647</v>
      </c>
      <c r="H76" s="177">
        <f>'ACN Balance Sheet'!E29</f>
        <v>1350</v>
      </c>
      <c r="I76" s="178">
        <f>'ACN Balance Sheet'!F29</f>
        <v>2274</v>
      </c>
      <c r="J76" s="61"/>
      <c r="K76" s="57"/>
      <c r="L76" s="57"/>
      <c r="M76" s="57"/>
      <c r="N76" s="57"/>
      <c r="O76" s="57"/>
    </row>
    <row r="77" spans="2:28" s="38" customFormat="1" outlineLevel="1" x14ac:dyDescent="0.45">
      <c r="D77" s="39" t="s">
        <v>187</v>
      </c>
      <c r="E77" s="177">
        <f>'ACN Balance Sheet'!B27</f>
        <v>3</v>
      </c>
      <c r="F77" s="177">
        <f>'ACN Balance Sheet'!C27</f>
        <v>5</v>
      </c>
      <c r="G77" s="177">
        <f>'ACN Balance Sheet'!D27</f>
        <v>6</v>
      </c>
      <c r="H77" s="177">
        <f>'ACN Balance Sheet'!E27</f>
        <v>8</v>
      </c>
      <c r="I77" s="178">
        <f>'ACN Balance Sheet'!F27</f>
        <v>12</v>
      </c>
      <c r="J77" s="61"/>
      <c r="L77" s="57"/>
      <c r="M77" s="57"/>
      <c r="N77" s="57"/>
      <c r="O77" s="57"/>
    </row>
    <row r="78" spans="2:28" s="38" customFormat="1" outlineLevel="1" x14ac:dyDescent="0.45">
      <c r="D78" s="39" t="s">
        <v>188</v>
      </c>
      <c r="E78" s="185">
        <f>'ACN Balance Sheet'!B30</f>
        <v>1092</v>
      </c>
      <c r="F78" s="185">
        <f>'ACN Balance Sheet'!C30</f>
        <v>498</v>
      </c>
      <c r="G78" s="185">
        <f>'ACN Balance Sheet'!D30</f>
        <v>378</v>
      </c>
      <c r="H78" s="185">
        <f>'ACN Balance Sheet'!E30</f>
        <v>1116</v>
      </c>
      <c r="I78" s="186">
        <f>'ACN Balance Sheet'!F30</f>
        <v>1033</v>
      </c>
      <c r="J78" s="165"/>
      <c r="K78" s="57"/>
      <c r="L78" s="57"/>
      <c r="M78" s="57"/>
      <c r="N78" s="57"/>
      <c r="O78" s="57"/>
    </row>
    <row r="79" spans="2:28" s="38" customFormat="1" outlineLevel="1" x14ac:dyDescent="0.45">
      <c r="D79" s="39" t="s">
        <v>189</v>
      </c>
      <c r="E79" s="185">
        <f>'ACN Balance Sheet'!B31</f>
        <v>4535</v>
      </c>
      <c r="F79" s="185">
        <f>'ACN Balance Sheet'!C31</f>
        <v>5462</v>
      </c>
      <c r="G79" s="185">
        <f>'ACN Balance Sheet'!D31</f>
        <v>5842</v>
      </c>
      <c r="H79" s="185">
        <f>'ACN Balance Sheet'!E31</f>
        <v>5796</v>
      </c>
      <c r="I79" s="186">
        <f>'ACN Balance Sheet'!F31</f>
        <v>7416</v>
      </c>
      <c r="J79" s="165"/>
      <c r="K79" s="57"/>
      <c r="L79" s="57"/>
      <c r="M79" s="57"/>
      <c r="N79" s="57"/>
      <c r="O79" s="57"/>
    </row>
    <row r="80" spans="2:28" s="38" customFormat="1" outlineLevel="1" x14ac:dyDescent="0.45">
      <c r="D80" s="39" t="s">
        <v>190</v>
      </c>
      <c r="E80" s="185">
        <f>'ACN Balance Sheet'!B32</f>
        <v>2670</v>
      </c>
      <c r="F80" s="185">
        <f>'ACN Balance Sheet'!C32</f>
        <v>2838</v>
      </c>
      <c r="G80" s="185">
        <f>'ACN Balance Sheet'!D32</f>
        <v>3189</v>
      </c>
      <c r="H80" s="185">
        <f>'ACN Balance Sheet'!E32</f>
        <v>3637</v>
      </c>
      <c r="I80" s="186">
        <f>'ACN Balance Sheet'!F32</f>
        <v>4229</v>
      </c>
      <c r="J80" s="165"/>
      <c r="K80" s="57"/>
      <c r="L80" s="57"/>
      <c r="M80" s="57"/>
      <c r="N80" s="57"/>
      <c r="O80" s="57"/>
    </row>
    <row r="81" spans="1:28" s="38" customFormat="1" outlineLevel="1" x14ac:dyDescent="0.45">
      <c r="D81" s="39" t="s">
        <v>209</v>
      </c>
      <c r="E81" s="185">
        <f>'ACN Balance Sheet'!B28</f>
        <v>0</v>
      </c>
      <c r="F81" s="185">
        <f>'ACN Balance Sheet'!C28</f>
        <v>0</v>
      </c>
      <c r="G81" s="185">
        <f>'ACN Balance Sheet'!D28</f>
        <v>0</v>
      </c>
      <c r="H81" s="185">
        <f>'ACN Balance Sheet'!E28</f>
        <v>756</v>
      </c>
      <c r="I81" s="188">
        <f>'ACN Balance Sheet'!F28</f>
        <v>744</v>
      </c>
      <c r="J81" s="165"/>
      <c r="K81" s="57"/>
      <c r="L81" s="57"/>
      <c r="M81" s="57"/>
      <c r="N81" s="57"/>
      <c r="O81" s="57"/>
    </row>
    <row r="82" spans="1:28" s="38" customFormat="1" outlineLevel="1" x14ac:dyDescent="0.45">
      <c r="C82" s="60"/>
      <c r="D82" s="143" t="s">
        <v>31</v>
      </c>
      <c r="E82" s="191">
        <f>SUM(E76:E81)</f>
        <v>9825</v>
      </c>
      <c r="F82" s="191">
        <f>SUM(F76:F81)</f>
        <v>10152</v>
      </c>
      <c r="G82" s="191">
        <f>SUM(G76:G81)</f>
        <v>11062</v>
      </c>
      <c r="H82" s="191">
        <f>SUM(H76:H81)</f>
        <v>12663</v>
      </c>
      <c r="I82" s="192">
        <f>SUM(I76:I81)</f>
        <v>15708</v>
      </c>
      <c r="J82" s="59"/>
      <c r="K82" s="60"/>
      <c r="L82" s="60"/>
      <c r="M82" s="60"/>
      <c r="N82" s="60"/>
      <c r="O82" s="57"/>
    </row>
    <row r="83" spans="1:28" ht="6" customHeight="1" outlineLevel="1" x14ac:dyDescent="0.45">
      <c r="D83" s="65"/>
      <c r="E83" s="177"/>
      <c r="F83" s="177"/>
      <c r="G83" s="177"/>
      <c r="H83" s="177"/>
      <c r="I83" s="181"/>
      <c r="J83" s="61"/>
      <c r="K83" s="38"/>
      <c r="L83" s="38"/>
      <c r="M83" s="38"/>
      <c r="N83" s="38"/>
      <c r="O83" s="132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</row>
    <row r="84" spans="1:28" outlineLevel="1" x14ac:dyDescent="0.45">
      <c r="D84" s="4" t="s">
        <v>32</v>
      </c>
      <c r="E84" s="177">
        <f>'ACN Balance Sheet'!B35</f>
        <v>22</v>
      </c>
      <c r="F84" s="177">
        <f>'ACN Balance Sheet'!C35</f>
        <v>20</v>
      </c>
      <c r="G84" s="177">
        <f>'ACN Balance Sheet'!D35</f>
        <v>16</v>
      </c>
      <c r="H84" s="177">
        <f>'ACN Balance Sheet'!E35</f>
        <v>54</v>
      </c>
      <c r="I84" s="178">
        <f>'ACN Balance Sheet'!F35</f>
        <v>53</v>
      </c>
      <c r="J84" s="61"/>
      <c r="K84" s="38"/>
      <c r="L84" s="66"/>
      <c r="M84" s="57"/>
      <c r="N84" s="57"/>
      <c r="O84" s="132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</row>
    <row r="85" spans="1:28" s="38" customFormat="1" outlineLevel="1" x14ac:dyDescent="0.45">
      <c r="D85" s="39" t="str">
        <f>'ACN Balance Sheet'!A37</f>
        <v>Deferred taxes liabilities</v>
      </c>
      <c r="E85" s="185">
        <f>'ACN Balance Sheet'!B37</f>
        <v>137</v>
      </c>
      <c r="F85" s="185">
        <f>'ACN Balance Sheet'!C37</f>
        <v>126</v>
      </c>
      <c r="G85" s="185">
        <f>'ACN Balance Sheet'!D37</f>
        <v>133</v>
      </c>
      <c r="H85" s="185">
        <f>'ACN Balance Sheet'!E37</f>
        <v>180</v>
      </c>
      <c r="I85" s="186">
        <f>'ACN Balance Sheet'!F37</f>
        <v>244</v>
      </c>
      <c r="J85" s="165"/>
      <c r="L85" s="34"/>
      <c r="M85" s="57"/>
      <c r="N85" s="57"/>
      <c r="O85" s="57"/>
    </row>
    <row r="86" spans="1:28" s="38" customFormat="1" outlineLevel="1" x14ac:dyDescent="0.45">
      <c r="D86" s="39" t="str">
        <f>'ACN Balance Sheet'!A38</f>
        <v>Deferred revenues</v>
      </c>
      <c r="E86" s="185">
        <f>'ACN Balance Sheet'!B38</f>
        <v>663</v>
      </c>
      <c r="F86" s="185">
        <f>'ACN Balance Sheet'!C38</f>
        <v>618</v>
      </c>
      <c r="G86" s="185">
        <f>'ACN Balance Sheet'!D38</f>
        <v>565</v>
      </c>
      <c r="H86" s="185">
        <f>'ACN Balance Sheet'!E38</f>
        <v>691</v>
      </c>
      <c r="I86" s="186">
        <f>'ACN Balance Sheet'!F38</f>
        <v>700</v>
      </c>
      <c r="J86" s="165"/>
      <c r="L86" s="34"/>
      <c r="M86" s="57"/>
      <c r="N86" s="57"/>
      <c r="O86" s="57"/>
    </row>
    <row r="87" spans="1:28" s="38" customFormat="1" outlineLevel="1" x14ac:dyDescent="0.45">
      <c r="D87" s="39" t="str">
        <f>'ACN Balance Sheet'!A39</f>
        <v>Pensions and other benefits</v>
      </c>
      <c r="E87" s="185">
        <f>'ACN Balance Sheet'!B39</f>
        <v>1409</v>
      </c>
      <c r="F87" s="185">
        <f>'ACN Balance Sheet'!C39</f>
        <v>1411</v>
      </c>
      <c r="G87" s="185">
        <f>'ACN Balance Sheet'!D39</f>
        <v>1766</v>
      </c>
      <c r="H87" s="185">
        <f>'ACN Balance Sheet'!E39</f>
        <v>1859</v>
      </c>
      <c r="I87" s="186">
        <f>'ACN Balance Sheet'!F39</f>
        <v>2016</v>
      </c>
      <c r="J87" s="165"/>
      <c r="L87" s="34"/>
      <c r="M87" s="57"/>
      <c r="N87" s="57"/>
      <c r="O87" s="57"/>
    </row>
    <row r="88" spans="1:28" s="38" customFormat="1" outlineLevel="1" x14ac:dyDescent="0.45">
      <c r="D88" s="39" t="str">
        <f>'ACN Balance Sheet'!A40</f>
        <v>Minority interest</v>
      </c>
      <c r="E88" s="185">
        <f>'ACN Balance Sheet'!B40</f>
        <v>761</v>
      </c>
      <c r="F88" s="185">
        <f>'ACN Balance Sheet'!C40</f>
        <v>360</v>
      </c>
      <c r="G88" s="185">
        <f>'ACN Balance Sheet'!D40</f>
        <v>419</v>
      </c>
      <c r="H88" s="185">
        <f>'ACN Balance Sheet'!E40</f>
        <v>499</v>
      </c>
      <c r="I88" s="186">
        <f>'ACN Balance Sheet'!F40</f>
        <v>568</v>
      </c>
      <c r="J88" s="165"/>
      <c r="L88" s="34"/>
      <c r="M88" s="57"/>
      <c r="N88" s="57"/>
      <c r="O88" s="57"/>
    </row>
    <row r="89" spans="1:28" outlineLevel="1" x14ac:dyDescent="0.45">
      <c r="D89" s="4" t="s">
        <v>33</v>
      </c>
      <c r="E89" s="177">
        <f>'ACN Balance Sheet'!B41+'ACN Balance Sheet'!B36</f>
        <v>924</v>
      </c>
      <c r="F89" s="177">
        <f>'ACN Balance Sheet'!C41+'ACN Balance Sheet'!C36</f>
        <v>1399</v>
      </c>
      <c r="G89" s="177">
        <f>'ACN Balance Sheet'!D41+'ACN Balance Sheet'!D36</f>
        <v>1420</v>
      </c>
      <c r="H89" s="177">
        <f>'ACN Balance Sheet'!E41+'ACN Balance Sheet'!E36</f>
        <v>4133</v>
      </c>
      <c r="I89" s="193">
        <f>'ACN Balance Sheet'!F41+'ACN Balance Sheet'!F36</f>
        <v>4357</v>
      </c>
      <c r="J89" s="61"/>
      <c r="K89" s="38"/>
      <c r="L89" s="66"/>
      <c r="M89" s="57"/>
      <c r="N89" s="57"/>
      <c r="O89" s="132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</row>
    <row r="90" spans="1:28" outlineLevel="1" x14ac:dyDescent="0.45">
      <c r="C90" s="35"/>
      <c r="D90" s="36" t="s">
        <v>34</v>
      </c>
      <c r="E90" s="191">
        <f>SUM(E84:E89)</f>
        <v>3916</v>
      </c>
      <c r="F90" s="191">
        <f t="shared" ref="F90:I90" si="19">SUM(F84:F89)</f>
        <v>3934</v>
      </c>
      <c r="G90" s="191">
        <f t="shared" si="19"/>
        <v>4319</v>
      </c>
      <c r="H90" s="191">
        <f t="shared" si="19"/>
        <v>7416</v>
      </c>
      <c r="I90" s="192">
        <f t="shared" si="19"/>
        <v>7938</v>
      </c>
      <c r="J90" s="59"/>
      <c r="K90" s="60"/>
      <c r="L90" s="60"/>
      <c r="M90" s="60"/>
      <c r="N90" s="60"/>
      <c r="O90" s="132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</row>
    <row r="91" spans="1:28" ht="6" customHeight="1" outlineLevel="1" x14ac:dyDescent="0.45">
      <c r="D91" s="4"/>
      <c r="E91" s="177"/>
      <c r="F91" s="177"/>
      <c r="G91" s="177"/>
      <c r="H91" s="177"/>
      <c r="I91" s="181"/>
      <c r="J91" s="61"/>
      <c r="K91" s="38"/>
      <c r="L91" s="38"/>
      <c r="M91" s="38"/>
      <c r="N91" s="38"/>
      <c r="O91" s="132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</row>
    <row r="92" spans="1:28" outlineLevel="1" x14ac:dyDescent="0.45">
      <c r="D92" s="4" t="s">
        <v>35</v>
      </c>
      <c r="E92" s="177">
        <f>E90+E82</f>
        <v>13741</v>
      </c>
      <c r="F92" s="177">
        <f t="shared" ref="F92:I92" si="20">F90+F82</f>
        <v>14086</v>
      </c>
      <c r="G92" s="177">
        <f t="shared" si="20"/>
        <v>15381</v>
      </c>
      <c r="H92" s="177">
        <f t="shared" si="20"/>
        <v>20079</v>
      </c>
      <c r="I92" s="178">
        <f t="shared" si="20"/>
        <v>23646</v>
      </c>
      <c r="J92" s="61"/>
      <c r="K92" s="38"/>
      <c r="L92" s="38"/>
      <c r="M92" s="38"/>
      <c r="N92" s="38"/>
      <c r="O92" s="132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</row>
    <row r="93" spans="1:28" outlineLevel="1" x14ac:dyDescent="0.45">
      <c r="A93" s="67"/>
      <c r="E93" s="177"/>
      <c r="F93" s="177"/>
      <c r="G93" s="177"/>
      <c r="H93" s="177"/>
      <c r="I93" s="181"/>
      <c r="J93" s="166"/>
      <c r="K93" s="38"/>
      <c r="L93" s="38"/>
      <c r="M93" s="38"/>
      <c r="N93" s="38"/>
      <c r="O93" s="132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</row>
    <row r="94" spans="1:28" outlineLevel="1" x14ac:dyDescent="0.45">
      <c r="B94" s="54" t="s">
        <v>0</v>
      </c>
      <c r="E94" s="177"/>
      <c r="F94" s="177"/>
      <c r="G94" s="177"/>
      <c r="H94" s="177"/>
      <c r="I94" s="181"/>
      <c r="J94" s="61"/>
      <c r="K94" s="38"/>
      <c r="L94" s="38"/>
      <c r="M94" s="38"/>
      <c r="N94" s="38"/>
      <c r="O94" s="132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</row>
    <row r="95" spans="1:28" outlineLevel="1" x14ac:dyDescent="0.45">
      <c r="D95" s="4" t="s">
        <v>36</v>
      </c>
      <c r="E95" s="181">
        <f>'ACN Balance Sheet'!B50</f>
        <v>8949</v>
      </c>
      <c r="F95" s="181">
        <f>'ACN Balance Sheet'!C50</f>
        <v>10365</v>
      </c>
      <c r="G95" s="181">
        <f>'ACN Balance Sheet'!D50</f>
        <v>14409</v>
      </c>
      <c r="H95" s="181">
        <f>'ACN Balance Sheet'!E50</f>
        <v>17001</v>
      </c>
      <c r="I95" s="178">
        <f>'ACN Balance Sheet'!F50</f>
        <v>19529</v>
      </c>
      <c r="J95" s="61"/>
      <c r="K95" s="40"/>
      <c r="L95" s="40"/>
      <c r="M95" s="40"/>
      <c r="N95" s="40"/>
      <c r="O95" s="132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</row>
    <row r="96" spans="1:28" outlineLevel="1" x14ac:dyDescent="0.45">
      <c r="D96" s="4"/>
      <c r="E96" s="177"/>
      <c r="F96" s="177"/>
      <c r="G96" s="177"/>
      <c r="H96" s="177"/>
      <c r="I96" s="181"/>
      <c r="J96" s="61"/>
      <c r="K96" s="38"/>
      <c r="L96" s="38"/>
      <c r="M96" s="38"/>
      <c r="N96" s="38"/>
      <c r="O96" s="132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</row>
    <row r="97" spans="2:28" outlineLevel="1" x14ac:dyDescent="0.45">
      <c r="D97" s="4" t="s">
        <v>37</v>
      </c>
      <c r="E97" s="177">
        <f>E95+E92</f>
        <v>22690</v>
      </c>
      <c r="F97" s="177">
        <f t="shared" ref="F97:I97" si="21">F95+F92</f>
        <v>24451</v>
      </c>
      <c r="G97" s="177">
        <f t="shared" si="21"/>
        <v>29790</v>
      </c>
      <c r="H97" s="177">
        <f t="shared" si="21"/>
        <v>37080</v>
      </c>
      <c r="I97" s="178">
        <f t="shared" si="21"/>
        <v>43175</v>
      </c>
      <c r="J97" s="61"/>
      <c r="K97" s="38"/>
      <c r="L97" s="38"/>
      <c r="M97" s="38"/>
      <c r="N97" s="38"/>
      <c r="O97" s="132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</row>
    <row r="98" spans="2:28" outlineLevel="1" x14ac:dyDescent="0.45">
      <c r="D98" s="4"/>
      <c r="E98" s="58"/>
      <c r="F98" s="58"/>
      <c r="G98" s="58"/>
      <c r="H98" s="58"/>
      <c r="I98" s="151"/>
      <c r="J98" s="151"/>
      <c r="K98" s="58"/>
      <c r="L98" s="58"/>
      <c r="M98" s="58"/>
      <c r="N98" s="58"/>
      <c r="O98" s="132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</row>
    <row r="99" spans="2:28" outlineLevel="1" x14ac:dyDescent="0.45">
      <c r="B99" s="42" t="s">
        <v>11</v>
      </c>
      <c r="D99" s="4"/>
      <c r="E99" s="58"/>
      <c r="F99" s="58"/>
      <c r="G99" s="58"/>
      <c r="H99" s="58"/>
      <c r="I99" s="151"/>
      <c r="J99" s="151"/>
      <c r="K99" s="58"/>
      <c r="L99" s="58"/>
      <c r="M99" s="58"/>
      <c r="N99" s="58"/>
      <c r="O99" s="132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</row>
    <row r="100" spans="2:28" outlineLevel="1" x14ac:dyDescent="0.45">
      <c r="D100" s="44" t="s">
        <v>38</v>
      </c>
      <c r="E100" s="68">
        <f>E60/E82</f>
        <v>1.2312468193384223</v>
      </c>
      <c r="F100" s="68">
        <f>F60/F82</f>
        <v>1.3382584712371945</v>
      </c>
      <c r="G100" s="68">
        <f>G60/G82</f>
        <v>1.3966732959681794</v>
      </c>
      <c r="H100" s="68">
        <f>H60/H82</f>
        <v>1.4017215509752823</v>
      </c>
      <c r="I100" s="69">
        <f>I60/I82</f>
        <v>1.251973516679399</v>
      </c>
      <c r="J100" s="144"/>
      <c r="K100" s="144"/>
      <c r="L100" s="66"/>
      <c r="M100" s="70"/>
      <c r="N100" s="70"/>
      <c r="O100" s="132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</row>
    <row r="101" spans="2:28" outlineLevel="1" x14ac:dyDescent="0.45">
      <c r="D101" s="44" t="s">
        <v>39</v>
      </c>
      <c r="E101" s="68">
        <f>(E60-E59)/E82</f>
        <v>0.88539440203562336</v>
      </c>
      <c r="F101" s="68">
        <f>(F60-F59)/F82</f>
        <v>0.99103624901497245</v>
      </c>
      <c r="G101" s="68">
        <f>(G60-G59)/G82</f>
        <v>1.285933827517628</v>
      </c>
      <c r="H101" s="68">
        <f>(H60-H59)/H82</f>
        <v>1.2917160230593066</v>
      </c>
      <c r="I101" s="69">
        <f>(I60-I59)/I82</f>
        <v>1.1395467277820219</v>
      </c>
      <c r="J101" s="144"/>
      <c r="K101" s="68"/>
      <c r="L101" s="70"/>
      <c r="M101" s="70"/>
      <c r="N101" s="70"/>
      <c r="O101" s="132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</row>
    <row r="102" spans="2:28" outlineLevel="1" x14ac:dyDescent="0.45">
      <c r="D102" s="44" t="s">
        <v>40</v>
      </c>
      <c r="E102" s="71">
        <f>E92/E73</f>
        <v>0.60559717937417368</v>
      </c>
      <c r="F102" s="71">
        <f>F92/F73</f>
        <v>0.57611451942740288</v>
      </c>
      <c r="G102" s="71">
        <f>G92/G73</f>
        <v>0.51633153177347346</v>
      </c>
      <c r="H102" s="71">
        <f>H92/H73</f>
        <v>0.54151945845357208</v>
      </c>
      <c r="I102" s="72">
        <f>I92/I73</f>
        <v>0.5476653696498055</v>
      </c>
      <c r="J102" s="167"/>
      <c r="K102" s="71"/>
      <c r="L102" s="73"/>
      <c r="M102" s="73"/>
      <c r="N102" s="70"/>
      <c r="O102" s="132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</row>
    <row r="103" spans="2:28" ht="6" customHeight="1" outlineLevel="1" x14ac:dyDescent="0.45">
      <c r="D103" s="44"/>
      <c r="E103" s="71"/>
      <c r="F103" s="71"/>
      <c r="G103" s="71"/>
      <c r="H103" s="71"/>
      <c r="I103" s="167"/>
      <c r="J103" s="167"/>
      <c r="K103" s="74"/>
      <c r="L103" s="73"/>
      <c r="M103" s="73"/>
      <c r="N103" s="70"/>
      <c r="O103" s="132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</row>
    <row r="104" spans="2:28" ht="14.25" customHeight="1" outlineLevel="1" x14ac:dyDescent="0.45">
      <c r="D104" s="44" t="s">
        <v>41</v>
      </c>
      <c r="E104" s="68">
        <f>(E84)/E95</f>
        <v>2.4583752374566989E-3</v>
      </c>
      <c r="F104" s="68">
        <f t="shared" ref="F104:I104" si="22">(F84)/F95</f>
        <v>1.9295706705258081E-3</v>
      </c>
      <c r="G104" s="68">
        <f t="shared" ref="G104:H104" si="23">(G84)/G95</f>
        <v>1.1104171004233465E-3</v>
      </c>
      <c r="H104" s="68">
        <f t="shared" si="23"/>
        <v>3.1762837480148226E-3</v>
      </c>
      <c r="I104" s="69">
        <f t="shared" si="22"/>
        <v>2.7139126427364432E-3</v>
      </c>
      <c r="J104" s="144"/>
      <c r="K104" s="75"/>
      <c r="L104" s="70"/>
      <c r="M104" s="70"/>
      <c r="N104" s="70"/>
      <c r="O104" s="132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</row>
    <row r="105" spans="2:28" outlineLevel="1" x14ac:dyDescent="0.45">
      <c r="D105" s="4" t="s">
        <v>42</v>
      </c>
      <c r="E105" s="107">
        <f t="shared" ref="E105:I105" si="24">E104/(E104+1)</f>
        <v>2.4523464496711625E-3</v>
      </c>
      <c r="F105" s="76">
        <f t="shared" si="24"/>
        <v>1.9258545979778528E-3</v>
      </c>
      <c r="G105" s="76">
        <f t="shared" ref="G105:H105" si="25">G104/(G104+1)</f>
        <v>1.1091854419410746E-3</v>
      </c>
      <c r="H105" s="76">
        <f t="shared" si="25"/>
        <v>3.1662269129287593E-3</v>
      </c>
      <c r="I105" s="77">
        <f t="shared" si="24"/>
        <v>2.7065672556429374E-3</v>
      </c>
      <c r="J105" s="168"/>
      <c r="K105" s="78"/>
      <c r="L105" s="79"/>
      <c r="M105" s="79"/>
      <c r="N105" s="79"/>
      <c r="O105" s="132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</row>
    <row r="106" spans="2:28" ht="6" customHeight="1" outlineLevel="1" x14ac:dyDescent="0.45">
      <c r="D106" s="4"/>
      <c r="E106" s="76"/>
      <c r="F106" s="76"/>
      <c r="G106" s="76"/>
      <c r="H106" s="76"/>
      <c r="I106" s="77"/>
      <c r="J106" s="168"/>
      <c r="K106" s="78"/>
      <c r="L106" s="79"/>
      <c r="M106" s="79"/>
      <c r="N106" s="79"/>
      <c r="O106" s="132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</row>
    <row r="107" spans="2:28" outlineLevel="1" x14ac:dyDescent="0.45">
      <c r="D107" s="4" t="s">
        <v>43</v>
      </c>
      <c r="E107" s="80">
        <f>E58/(E12/365)</f>
        <v>45.360669114647088</v>
      </c>
      <c r="F107" s="80">
        <f>F58/(F12/365)</f>
        <v>43.831935196980986</v>
      </c>
      <c r="G107" s="80">
        <f>G58/(G12/365)</f>
        <v>68.371514520421144</v>
      </c>
      <c r="H107" s="80">
        <f>H58/(H12/365)</f>
        <v>64.614230604372054</v>
      </c>
      <c r="I107" s="81">
        <f>I58/(I12/365)</f>
        <v>70.265371143609116</v>
      </c>
      <c r="J107" s="169"/>
      <c r="K107" s="82"/>
      <c r="L107" s="83"/>
      <c r="M107" s="83"/>
      <c r="N107" s="83"/>
      <c r="O107" s="132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</row>
    <row r="108" spans="2:28" outlineLevel="1" x14ac:dyDescent="0.45">
      <c r="D108" s="4" t="s">
        <v>44</v>
      </c>
      <c r="E108" s="80">
        <f>E76/(E13/365)</f>
        <v>21.629104332620944</v>
      </c>
      <c r="F108" s="80">
        <f>F76/(F13/365)</f>
        <v>16.885051952950857</v>
      </c>
      <c r="G108" s="80">
        <f>G76/(G13/365)</f>
        <v>20.105518394648829</v>
      </c>
      <c r="H108" s="80">
        <f>H76/(H13/365)</f>
        <v>16.235049915982998</v>
      </c>
      <c r="I108" s="81">
        <f>I76/(I13/365)</f>
        <v>24.291316690567474</v>
      </c>
      <c r="J108" s="169"/>
      <c r="K108" s="82"/>
      <c r="L108" s="80"/>
      <c r="M108" s="80"/>
      <c r="N108" s="80"/>
      <c r="O108" s="132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</row>
    <row r="109" spans="2:28" outlineLevel="1" x14ac:dyDescent="0.45">
      <c r="D109" s="4" t="s">
        <v>45</v>
      </c>
      <c r="E109" s="84">
        <f>E60-E82</f>
        <v>2272</v>
      </c>
      <c r="F109" s="84">
        <f>F60-F82</f>
        <v>3434</v>
      </c>
      <c r="G109" s="84">
        <f>G60-G82</f>
        <v>4388</v>
      </c>
      <c r="H109" s="84">
        <f>H60-H82</f>
        <v>5087</v>
      </c>
      <c r="I109" s="85">
        <f>I60-I82</f>
        <v>3958</v>
      </c>
      <c r="J109" s="170"/>
      <c r="K109" s="84"/>
      <c r="L109" s="84"/>
      <c r="M109" s="84"/>
      <c r="N109" s="84"/>
      <c r="O109" s="84"/>
      <c r="P109" s="49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</row>
    <row r="110" spans="2:28" outlineLevel="1" x14ac:dyDescent="0.45">
      <c r="D110" s="4" t="s">
        <v>46</v>
      </c>
      <c r="E110" s="86">
        <f>E12/(E60-E82)</f>
        <v>16.181778169014084</v>
      </c>
      <c r="F110" s="86">
        <f>F12/(F60-F82)</f>
        <v>12.115026208503203</v>
      </c>
      <c r="G110" s="86">
        <f>G12/(G60-G82)</f>
        <v>9.8484503190519597</v>
      </c>
      <c r="H110" s="86">
        <f>H12/(H60-H82)</f>
        <v>8.713780224100649</v>
      </c>
      <c r="I110" s="87">
        <f>I12/(I60-I82)</f>
        <v>12.767306720565943</v>
      </c>
      <c r="J110" s="171"/>
      <c r="K110" s="89"/>
      <c r="L110" s="89"/>
      <c r="M110" s="89"/>
      <c r="N110" s="89"/>
      <c r="O110" s="132"/>
      <c r="P110" s="136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</row>
    <row r="111" spans="2:28" outlineLevel="1" x14ac:dyDescent="0.45">
      <c r="D111" s="4" t="s">
        <v>85</v>
      </c>
      <c r="E111" s="86"/>
      <c r="F111" s="113">
        <f>(F110-E110)/E110</f>
        <v>-0.25131675382240509</v>
      </c>
      <c r="G111" s="113">
        <f t="shared" ref="G111:I111" si="26">(G110-F110)/F110</f>
        <v>-0.18708798895213249</v>
      </c>
      <c r="H111" s="113">
        <f t="shared" si="26"/>
        <v>-0.1152130597395893</v>
      </c>
      <c r="I111" s="115">
        <f t="shared" si="26"/>
        <v>0.46518576234617609</v>
      </c>
      <c r="J111" s="103"/>
      <c r="K111" s="89"/>
      <c r="L111" s="89"/>
      <c r="M111" s="89"/>
      <c r="N111" s="89"/>
      <c r="O111" s="132"/>
      <c r="P111" s="136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</row>
    <row r="112" spans="2:28" outlineLevel="1" x14ac:dyDescent="0.45">
      <c r="D112" s="4" t="s">
        <v>47</v>
      </c>
      <c r="E112" s="86">
        <f>E12/E64</f>
        <v>32.221735319894826</v>
      </c>
      <c r="F112" s="86">
        <f>F12/F64</f>
        <v>32.913765822784811</v>
      </c>
      <c r="G112" s="86">
        <f>G12/G64</f>
        <v>31.067577282530554</v>
      </c>
      <c r="H112" s="86">
        <f>H12/H64</f>
        <v>9.3734404736730816</v>
      </c>
      <c r="I112" s="87">
        <f>I12/I64</f>
        <v>10.479676482787225</v>
      </c>
      <c r="J112" s="171"/>
      <c r="K112" s="89"/>
      <c r="L112" s="66"/>
      <c r="M112" s="88"/>
      <c r="N112" s="90"/>
      <c r="O112" s="132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</row>
    <row r="113" spans="1:28" outlineLevel="1" x14ac:dyDescent="0.45">
      <c r="D113" s="4" t="s">
        <v>48</v>
      </c>
      <c r="E113" s="91">
        <f>E12/E73</f>
        <v>1.6203173204054651</v>
      </c>
      <c r="F113" s="91">
        <f>F12/F73</f>
        <v>1.7015541922290389</v>
      </c>
      <c r="G113" s="91">
        <f>G12/G73</f>
        <v>1.4507032797341302</v>
      </c>
      <c r="H113" s="91">
        <f>H12/H73</f>
        <v>1.1954745273605005</v>
      </c>
      <c r="I113" s="92">
        <f>I12/I73</f>
        <v>1.1703955901426719</v>
      </c>
      <c r="J113" s="172"/>
      <c r="K113" s="91"/>
      <c r="L113" s="91"/>
      <c r="M113" s="91"/>
      <c r="N113" s="91"/>
      <c r="O113" s="132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</row>
    <row r="114" spans="1:28" outlineLevel="1" x14ac:dyDescent="0.45">
      <c r="D114" s="4" t="s">
        <v>49</v>
      </c>
      <c r="E114" s="91">
        <f>E22/E64</f>
        <v>4.7624890446976336</v>
      </c>
      <c r="F114" s="91">
        <f>F22/F64</f>
        <v>5.3536392405063289</v>
      </c>
      <c r="G114" s="91">
        <f>G22/G64</f>
        <v>5.1746944644140909</v>
      </c>
      <c r="H114" s="91">
        <f>H22/H64</f>
        <v>1.7521674772679214</v>
      </c>
      <c r="I114" s="92">
        <f>I22/I64</f>
        <v>1.9726254666113645</v>
      </c>
      <c r="J114" s="172"/>
      <c r="K114" s="137"/>
      <c r="L114" s="137"/>
      <c r="M114" s="137"/>
      <c r="N114" s="122"/>
      <c r="O114" s="122"/>
      <c r="P114" s="49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</row>
    <row r="115" spans="1:28" outlineLevel="1" x14ac:dyDescent="0.45">
      <c r="D115" s="4" t="s">
        <v>50</v>
      </c>
      <c r="E115" s="93">
        <f>E22/E62</f>
        <v>1.7798886341303635</v>
      </c>
      <c r="F115" s="93">
        <f>F22/F62</f>
        <v>2.1647472808701216</v>
      </c>
      <c r="G115" s="93">
        <f>G22/G62</f>
        <v>2.1505826112936957</v>
      </c>
      <c r="H115" s="93">
        <f>H22/H62</f>
        <v>1.1764872923470113</v>
      </c>
      <c r="I115" s="94">
        <f>I22/I62</f>
        <v>1.3149018523638374</v>
      </c>
      <c r="J115" s="173"/>
      <c r="K115" s="138"/>
      <c r="L115" s="138"/>
      <c r="M115" s="138"/>
      <c r="N115" s="138"/>
      <c r="O115" s="122"/>
      <c r="P115" s="49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</row>
    <row r="116" spans="1:28" outlineLevel="1" x14ac:dyDescent="0.45">
      <c r="D116" s="4" t="s">
        <v>78</v>
      </c>
      <c r="E116" s="93">
        <f>E12/E62</f>
        <v>12.04225352112676</v>
      </c>
      <c r="F116" s="93">
        <f>F12/F62</f>
        <v>13.308701215611004</v>
      </c>
      <c r="G116" s="93">
        <f>G12/G62</f>
        <v>12.911562593367195</v>
      </c>
      <c r="H116" s="93">
        <f>H12/H62</f>
        <v>6.2937668607127648</v>
      </c>
      <c r="I116" s="94">
        <f>I12/I62</f>
        <v>6.985485208736522</v>
      </c>
      <c r="J116" s="173"/>
      <c r="K116" s="137"/>
      <c r="L116" s="137"/>
      <c r="M116" s="137"/>
      <c r="N116" s="122"/>
      <c r="O116" s="122"/>
      <c r="P116" s="49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</row>
    <row r="117" spans="1:28" outlineLevel="1" x14ac:dyDescent="0.45">
      <c r="D117" s="4" t="s">
        <v>79</v>
      </c>
      <c r="E117" s="93"/>
      <c r="F117" s="113">
        <f>(F62-E62)/E62</f>
        <v>2.3910907304290862E-2</v>
      </c>
      <c r="G117" s="113">
        <f>(G62-F62)/F62</f>
        <v>7.0697376839411394E-2</v>
      </c>
      <c r="H117" s="113">
        <f>(H62-G62)/G62</f>
        <v>1.1042724828204362</v>
      </c>
      <c r="I117" s="115">
        <f>(I62-F62)/F62</f>
        <v>1.3141394753678823</v>
      </c>
      <c r="J117" s="103"/>
      <c r="K117" s="113"/>
      <c r="L117" s="113"/>
      <c r="M117" s="113"/>
      <c r="N117" s="113"/>
      <c r="O117" s="125"/>
      <c r="P117" s="49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</row>
    <row r="118" spans="1:28" ht="6" customHeight="1" outlineLevel="1" x14ac:dyDescent="0.45">
      <c r="F118" s="71"/>
      <c r="G118" s="71"/>
      <c r="H118" s="71"/>
      <c r="I118" s="167"/>
      <c r="J118" s="167"/>
      <c r="K118" s="74"/>
      <c r="L118" s="73"/>
      <c r="M118" s="73"/>
      <c r="N118" s="70"/>
      <c r="O118" s="132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</row>
    <row r="119" spans="1:28" outlineLevel="1" x14ac:dyDescent="0.45">
      <c r="D119" s="4" t="s">
        <v>51</v>
      </c>
      <c r="E119" s="1">
        <f>E30/E73</f>
        <v>0.16015866020273248</v>
      </c>
      <c r="F119" s="1">
        <f>F30/F73</f>
        <v>0.17235173824130878</v>
      </c>
      <c r="G119" s="1">
        <f>G30/G73</f>
        <v>0.16267749840545168</v>
      </c>
      <c r="H119" s="1">
        <f>H30/H73</f>
        <v>0.13983656517166052</v>
      </c>
      <c r="I119" s="46">
        <f>I30/I73</f>
        <v>0.13873448211969613</v>
      </c>
      <c r="J119" s="45"/>
      <c r="K119" s="95"/>
      <c r="L119" s="96"/>
      <c r="M119" s="96"/>
      <c r="N119" s="96"/>
      <c r="O119" s="132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</row>
    <row r="120" spans="1:28" outlineLevel="1" x14ac:dyDescent="0.45">
      <c r="D120" s="4" t="s">
        <v>52</v>
      </c>
      <c r="E120" s="1">
        <f>E30/(E97-E82)</f>
        <v>0.28247182277497085</v>
      </c>
      <c r="F120" s="1">
        <f>F30/(F97-F82)</f>
        <v>0.29470592349115321</v>
      </c>
      <c r="G120" s="1">
        <f>G30/(G97-G82)</f>
        <v>0.25875694147800088</v>
      </c>
      <c r="H120" s="1">
        <f>H30/(H97-H82)</f>
        <v>0.2123520498013679</v>
      </c>
      <c r="I120" s="46">
        <f>I30/(I97-I82)</f>
        <v>0.21807987767138748</v>
      </c>
      <c r="J120" s="45"/>
      <c r="K120" s="95"/>
      <c r="L120" s="96"/>
      <c r="M120" s="96"/>
      <c r="N120" s="96"/>
      <c r="O120" s="132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</row>
    <row r="121" spans="1:28" x14ac:dyDescent="0.45">
      <c r="D121" s="4"/>
      <c r="E121" s="17"/>
      <c r="F121" s="117"/>
      <c r="G121" s="117"/>
      <c r="H121" s="117"/>
      <c r="I121" s="174"/>
      <c r="J121" s="174"/>
      <c r="K121" s="133"/>
      <c r="L121" s="133"/>
      <c r="M121" s="133"/>
      <c r="N121" s="133"/>
      <c r="O121" s="136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</row>
    <row r="122" spans="1:28" x14ac:dyDescent="0.45">
      <c r="D122" s="4"/>
      <c r="E122" s="16"/>
      <c r="F122" s="16"/>
      <c r="G122" s="16"/>
      <c r="H122" s="16"/>
      <c r="I122" s="16"/>
      <c r="J122" s="43"/>
      <c r="K122" s="16"/>
      <c r="L122" s="16"/>
      <c r="M122" s="16"/>
      <c r="N122" s="21"/>
      <c r="O122" s="49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</row>
    <row r="123" spans="1:28" x14ac:dyDescent="0.45">
      <c r="A123" s="195"/>
      <c r="B123" s="196" t="s">
        <v>74</v>
      </c>
      <c r="C123" s="195"/>
      <c r="D123" s="195"/>
      <c r="E123" s="198"/>
      <c r="F123" s="198"/>
      <c r="G123" s="198"/>
      <c r="H123" s="198"/>
      <c r="I123" s="198"/>
      <c r="J123" s="199"/>
      <c r="K123" s="198"/>
      <c r="L123" s="198"/>
      <c r="M123" s="198"/>
      <c r="N123" s="198"/>
      <c r="O123" s="49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</row>
    <row r="124" spans="1:28" outlineLevel="1" x14ac:dyDescent="0.45">
      <c r="B124" s="7"/>
      <c r="D124" s="4" t="str">
        <f>$E$8</f>
        <v xml:space="preserve">All values in </v>
      </c>
      <c r="E124" s="21" t="str">
        <f>F8</f>
        <v>Millions of US Dollars</v>
      </c>
      <c r="F124" s="21"/>
      <c r="G124" s="21"/>
      <c r="H124" s="21"/>
      <c r="I124" s="21"/>
      <c r="J124" s="27"/>
      <c r="K124" s="21"/>
      <c r="L124" s="21"/>
      <c r="M124" s="21"/>
      <c r="N124" s="21"/>
      <c r="O124" s="49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</row>
    <row r="125" spans="1:28" outlineLevel="1" x14ac:dyDescent="0.45">
      <c r="D125" s="32"/>
      <c r="E125" s="97">
        <f>E$9</f>
        <v>42613</v>
      </c>
      <c r="F125" s="97">
        <f t="shared" ref="F125:N125" si="27">F$9</f>
        <v>42613</v>
      </c>
      <c r="G125" s="97">
        <f t="shared" si="27"/>
        <v>42613</v>
      </c>
      <c r="H125" s="97">
        <f t="shared" si="27"/>
        <v>42613</v>
      </c>
      <c r="I125" s="11">
        <f t="shared" si="27"/>
        <v>42613</v>
      </c>
      <c r="J125" s="97">
        <f t="shared" si="27"/>
        <v>42613</v>
      </c>
      <c r="K125" s="97">
        <f t="shared" si="27"/>
        <v>42613</v>
      </c>
      <c r="L125" s="97">
        <f t="shared" si="27"/>
        <v>42613</v>
      </c>
      <c r="M125" s="97">
        <f t="shared" si="27"/>
        <v>42613</v>
      </c>
      <c r="N125" s="97">
        <f t="shared" si="27"/>
        <v>42613</v>
      </c>
      <c r="O125" s="49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</row>
    <row r="126" spans="1:28" outlineLevel="1" x14ac:dyDescent="0.45">
      <c r="D126" s="32"/>
      <c r="E126" s="98">
        <f t="shared" ref="E126:N126" si="28">E10</f>
        <v>2017</v>
      </c>
      <c r="F126" s="98">
        <f t="shared" si="28"/>
        <v>2018</v>
      </c>
      <c r="G126" s="98">
        <f t="shared" si="28"/>
        <v>2019</v>
      </c>
      <c r="H126" s="98">
        <f t="shared" si="28"/>
        <v>2020</v>
      </c>
      <c r="I126" s="53">
        <f t="shared" si="28"/>
        <v>2021</v>
      </c>
      <c r="J126" s="98">
        <f t="shared" si="28"/>
        <v>2022</v>
      </c>
      <c r="K126" s="98">
        <f t="shared" si="28"/>
        <v>2023</v>
      </c>
      <c r="L126" s="98">
        <f t="shared" si="28"/>
        <v>2024</v>
      </c>
      <c r="M126" s="98">
        <f t="shared" si="28"/>
        <v>2025</v>
      </c>
      <c r="N126" s="98">
        <f t="shared" si="28"/>
        <v>2026</v>
      </c>
      <c r="O126" s="49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</row>
    <row r="127" spans="1:28" s="38" customFormat="1" outlineLevel="1" x14ac:dyDescent="0.45">
      <c r="D127" s="39" t="s">
        <v>65</v>
      </c>
      <c r="E127" s="38">
        <f>E22</f>
        <v>5434</v>
      </c>
      <c r="F127" s="38">
        <f>F22</f>
        <v>6767</v>
      </c>
      <c r="G127" s="38">
        <f>G22</f>
        <v>7198</v>
      </c>
      <c r="H127" s="38">
        <f>H22</f>
        <v>8286</v>
      </c>
      <c r="I127" s="99">
        <f>I22</f>
        <v>9512</v>
      </c>
      <c r="J127" s="40"/>
      <c r="K127" s="40"/>
      <c r="L127" s="40"/>
      <c r="M127" s="40"/>
      <c r="N127" s="40"/>
      <c r="O127" s="40"/>
    </row>
    <row r="128" spans="1:28" s="38" customFormat="1" outlineLevel="1" x14ac:dyDescent="0.45">
      <c r="D128" s="39" t="s">
        <v>63</v>
      </c>
      <c r="E128" s="38">
        <f>E20</f>
        <v>4632</v>
      </c>
      <c r="F128" s="38">
        <f>F20</f>
        <v>5840</v>
      </c>
      <c r="G128" s="38">
        <f>G20</f>
        <v>6305</v>
      </c>
      <c r="H128" s="38">
        <f>H20</f>
        <v>6513</v>
      </c>
      <c r="I128" s="99">
        <f>I20</f>
        <v>7621</v>
      </c>
      <c r="J128" s="40"/>
      <c r="K128" s="40"/>
      <c r="O128" s="57"/>
    </row>
    <row r="129" spans="1:28" s="38" customFormat="1" outlineLevel="1" x14ac:dyDescent="0.45">
      <c r="D129" s="39" t="s">
        <v>64</v>
      </c>
      <c r="E129" s="38">
        <f>E26</f>
        <v>4615</v>
      </c>
      <c r="F129" s="38">
        <f>F26</f>
        <v>5807</v>
      </c>
      <c r="G129" s="38">
        <f>G26</f>
        <v>6252</v>
      </c>
      <c r="H129" s="38">
        <f>H26</f>
        <v>6774</v>
      </c>
      <c r="I129" s="99">
        <f>I26</f>
        <v>7761</v>
      </c>
      <c r="J129" s="40"/>
      <c r="O129" s="57"/>
    </row>
    <row r="130" spans="1:28" s="38" customFormat="1" outlineLevel="1" x14ac:dyDescent="0.45">
      <c r="D130" s="39" t="s">
        <v>66</v>
      </c>
      <c r="E130" s="38">
        <f>E28</f>
        <v>981</v>
      </c>
      <c r="F130" s="38">
        <f>F28</f>
        <v>1593</v>
      </c>
      <c r="G130" s="38">
        <f>G28</f>
        <v>1406</v>
      </c>
      <c r="H130" s="38">
        <f>H28</f>
        <v>1589</v>
      </c>
      <c r="I130" s="99">
        <f>I28</f>
        <v>1771</v>
      </c>
      <c r="J130" s="40"/>
      <c r="K130" s="40"/>
      <c r="O130" s="57"/>
    </row>
    <row r="131" spans="1:28" s="117" customFormat="1" outlineLevel="1" x14ac:dyDescent="0.45">
      <c r="D131" s="118" t="s">
        <v>71</v>
      </c>
      <c r="E131" s="113">
        <f>E130/E129</f>
        <v>0.21256771397616467</v>
      </c>
      <c r="F131" s="113">
        <f t="shared" ref="F131:I131" si="29">F130/F129</f>
        <v>0.27432409161356985</v>
      </c>
      <c r="G131" s="113">
        <f t="shared" si="29"/>
        <v>0.22488803582853487</v>
      </c>
      <c r="H131" s="113">
        <f t="shared" si="29"/>
        <v>0.23457336876291704</v>
      </c>
      <c r="I131" s="115">
        <f t="shared" si="29"/>
        <v>0.22819224326762017</v>
      </c>
      <c r="J131" s="103"/>
      <c r="K131" s="103"/>
      <c r="O131" s="133"/>
    </row>
    <row r="132" spans="1:28" s="117" customFormat="1" ht="6" customHeight="1" outlineLevel="1" x14ac:dyDescent="0.45">
      <c r="D132" s="118"/>
      <c r="E132" s="113"/>
      <c r="F132" s="113"/>
      <c r="G132" s="113"/>
      <c r="H132" s="113"/>
      <c r="I132" s="103"/>
      <c r="J132" s="103"/>
      <c r="O132" s="133"/>
    </row>
    <row r="133" spans="1:28" s="38" customFormat="1" ht="14.4" outlineLevel="1" x14ac:dyDescent="0.75">
      <c r="B133" s="121" t="s">
        <v>68</v>
      </c>
      <c r="D133" s="39"/>
      <c r="E133" s="112"/>
      <c r="F133" s="112"/>
      <c r="G133" s="112"/>
      <c r="H133" s="112"/>
      <c r="I133" s="175"/>
      <c r="J133" s="175"/>
      <c r="O133" s="57"/>
    </row>
    <row r="134" spans="1:28" s="38" customFormat="1" outlineLevel="1" x14ac:dyDescent="0.45">
      <c r="D134" s="39" t="s">
        <v>67</v>
      </c>
      <c r="E134" s="112">
        <f>E131*E128</f>
        <v>984.61365113759473</v>
      </c>
      <c r="F134" s="112">
        <f t="shared" ref="F134:I134" si="30">F131*F128</f>
        <v>1602.0526950232479</v>
      </c>
      <c r="G134" s="112">
        <f t="shared" si="30"/>
        <v>1417.9190658989123</v>
      </c>
      <c r="H134" s="112">
        <f t="shared" si="30"/>
        <v>1527.7763507528787</v>
      </c>
      <c r="I134" s="114">
        <f t="shared" si="30"/>
        <v>1739.0530859425332</v>
      </c>
      <c r="J134" s="175"/>
      <c r="K134" s="112"/>
      <c r="O134" s="57"/>
    </row>
    <row r="135" spans="1:28" s="38" customFormat="1" outlineLevel="1" x14ac:dyDescent="0.45">
      <c r="C135" s="102"/>
      <c r="D135" s="116" t="s">
        <v>69</v>
      </c>
      <c r="E135" s="119">
        <f>E131*(E129-E128)</f>
        <v>-3.6136511375947995</v>
      </c>
      <c r="F135" s="119">
        <f t="shared" ref="F135:I135" si="31">F131*(F129-F128)</f>
        <v>-9.0526950232478054</v>
      </c>
      <c r="G135" s="119">
        <f t="shared" si="31"/>
        <v>-11.919065898912347</v>
      </c>
      <c r="H135" s="119">
        <f t="shared" si="31"/>
        <v>61.223649247121344</v>
      </c>
      <c r="I135" s="120">
        <f t="shared" si="31"/>
        <v>31.946914057466824</v>
      </c>
      <c r="J135" s="119"/>
      <c r="K135" s="119"/>
      <c r="O135" s="57"/>
    </row>
    <row r="136" spans="1:28" s="38" customFormat="1" outlineLevel="1" x14ac:dyDescent="0.45">
      <c r="D136" s="39" t="s">
        <v>70</v>
      </c>
      <c r="E136" s="112">
        <f>SUM(E134:E135)</f>
        <v>980.99999999999989</v>
      </c>
      <c r="F136" s="112">
        <f t="shared" ref="F136:I136" si="32">SUM(F134:F135)</f>
        <v>1593</v>
      </c>
      <c r="G136" s="112">
        <f t="shared" si="32"/>
        <v>1406</v>
      </c>
      <c r="H136" s="112">
        <f t="shared" si="32"/>
        <v>1589</v>
      </c>
      <c r="I136" s="114">
        <f t="shared" si="32"/>
        <v>1771</v>
      </c>
      <c r="J136" s="175"/>
      <c r="O136" s="57"/>
    </row>
    <row r="137" spans="1:28" s="38" customFormat="1" outlineLevel="1" x14ac:dyDescent="0.45">
      <c r="D137" s="39"/>
      <c r="E137" s="112"/>
      <c r="F137" s="112"/>
      <c r="G137" s="112"/>
      <c r="H137" s="112"/>
      <c r="I137" s="114"/>
      <c r="J137" s="175"/>
      <c r="O137" s="57"/>
    </row>
    <row r="138" spans="1:28" s="117" customFormat="1" outlineLevel="1" x14ac:dyDescent="0.45">
      <c r="D138" s="118" t="s">
        <v>72</v>
      </c>
      <c r="E138" s="113">
        <f>E134/E127</f>
        <v>0.18119500388987758</v>
      </c>
      <c r="F138" s="113">
        <f t="shared" ref="F138:I138" si="33">F134/F127</f>
        <v>0.23674489360473591</v>
      </c>
      <c r="G138" s="113">
        <f t="shared" si="33"/>
        <v>0.19698792246442237</v>
      </c>
      <c r="H138" s="113">
        <f t="shared" si="33"/>
        <v>0.18438044300662307</v>
      </c>
      <c r="I138" s="115">
        <f t="shared" si="33"/>
        <v>0.18282727985098121</v>
      </c>
      <c r="J138" s="103"/>
      <c r="K138" s="146"/>
      <c r="L138" s="133"/>
      <c r="O138" s="133"/>
    </row>
    <row r="139" spans="1:28" s="38" customFormat="1" outlineLevel="1" x14ac:dyDescent="0.45">
      <c r="D139" s="39"/>
      <c r="E139" s="112"/>
      <c r="F139" s="112"/>
      <c r="G139" s="112"/>
      <c r="H139" s="112"/>
      <c r="I139" s="112"/>
      <c r="J139" s="175"/>
      <c r="O139" s="57"/>
    </row>
    <row r="140" spans="1:28" x14ac:dyDescent="0.45">
      <c r="B140" s="32"/>
      <c r="C140" s="32"/>
      <c r="D140" s="32"/>
      <c r="E140" s="103"/>
      <c r="F140" s="27"/>
      <c r="G140" s="27"/>
      <c r="H140" s="27"/>
      <c r="I140" s="27"/>
      <c r="J140" s="27"/>
      <c r="K140" s="27"/>
      <c r="L140" s="27"/>
      <c r="M140" s="27"/>
      <c r="N140" s="27"/>
      <c r="O140" s="49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</row>
    <row r="141" spans="1:28" x14ac:dyDescent="0.45">
      <c r="E141" s="21"/>
      <c r="F141" s="21"/>
      <c r="G141" s="21"/>
      <c r="H141" s="21"/>
      <c r="I141" s="21"/>
      <c r="J141" s="27"/>
      <c r="K141" s="21"/>
      <c r="L141" s="21"/>
      <c r="M141" s="21"/>
      <c r="N141" s="21"/>
      <c r="O141" s="49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</row>
    <row r="142" spans="1:28" x14ac:dyDescent="0.45">
      <c r="A142" s="195"/>
      <c r="B142" s="196" t="s">
        <v>54</v>
      </c>
      <c r="C142" s="195"/>
      <c r="D142" s="197"/>
      <c r="E142" s="198"/>
      <c r="F142" s="198"/>
      <c r="G142" s="198"/>
      <c r="H142" s="198"/>
      <c r="I142" s="198"/>
      <c r="J142" s="199"/>
      <c r="K142" s="198"/>
      <c r="L142" s="198"/>
      <c r="M142" s="198"/>
      <c r="N142" s="198"/>
      <c r="O142" s="49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</row>
    <row r="143" spans="1:28" outlineLevel="1" x14ac:dyDescent="0.45">
      <c r="B143" s="7"/>
      <c r="D143" s="4"/>
      <c r="E143" s="4" t="str">
        <f>$E$8</f>
        <v xml:space="preserve">All values in </v>
      </c>
      <c r="F143" s="50" t="str">
        <f>$F$8</f>
        <v>Millions of US Dollars</v>
      </c>
      <c r="G143" s="50"/>
      <c r="H143" s="50"/>
      <c r="I143" s="68"/>
      <c r="J143" s="144"/>
      <c r="K143" s="68"/>
      <c r="L143" s="68"/>
      <c r="M143" s="68"/>
      <c r="N143" s="68"/>
      <c r="O143" s="49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</row>
    <row r="144" spans="1:28" outlineLevel="1" x14ac:dyDescent="0.45">
      <c r="B144" s="7"/>
      <c r="D144" s="4"/>
      <c r="E144" s="10">
        <f t="shared" ref="E144:N144" si="34">E9</f>
        <v>42613</v>
      </c>
      <c r="F144" s="10">
        <f t="shared" si="34"/>
        <v>42613</v>
      </c>
      <c r="G144" s="10">
        <f t="shared" si="34"/>
        <v>42613</v>
      </c>
      <c r="H144" s="10">
        <f t="shared" si="34"/>
        <v>42613</v>
      </c>
      <c r="I144" s="11">
        <f t="shared" si="34"/>
        <v>42613</v>
      </c>
      <c r="J144" s="10">
        <f t="shared" si="34"/>
        <v>42613</v>
      </c>
      <c r="K144" s="10">
        <f t="shared" si="34"/>
        <v>42613</v>
      </c>
      <c r="L144" s="10">
        <f t="shared" si="34"/>
        <v>42613</v>
      </c>
      <c r="M144" s="10">
        <f t="shared" si="34"/>
        <v>42613</v>
      </c>
      <c r="N144" s="10">
        <f t="shared" si="34"/>
        <v>42613</v>
      </c>
      <c r="O144" s="134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</row>
    <row r="145" spans="3:28" outlineLevel="1" x14ac:dyDescent="0.45">
      <c r="E145" s="104">
        <f t="shared" ref="E145:N145" si="35">E$10</f>
        <v>2017</v>
      </c>
      <c r="F145" s="104">
        <f t="shared" si="35"/>
        <v>2018</v>
      </c>
      <c r="G145" s="104">
        <f t="shared" si="35"/>
        <v>2019</v>
      </c>
      <c r="H145" s="104">
        <f t="shared" si="35"/>
        <v>2020</v>
      </c>
      <c r="I145" s="105">
        <f t="shared" si="35"/>
        <v>2021</v>
      </c>
      <c r="J145" s="104">
        <f t="shared" si="35"/>
        <v>2022</v>
      </c>
      <c r="K145" s="104">
        <f t="shared" si="35"/>
        <v>2023</v>
      </c>
      <c r="L145" s="104">
        <f t="shared" si="35"/>
        <v>2024</v>
      </c>
      <c r="M145" s="104">
        <f t="shared" si="35"/>
        <v>2025</v>
      </c>
      <c r="N145" s="104">
        <f t="shared" si="35"/>
        <v>2026</v>
      </c>
      <c r="O145" s="139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</row>
    <row r="146" spans="3:28" outlineLevel="1" x14ac:dyDescent="0.45">
      <c r="D146" s="4" t="s">
        <v>9</v>
      </c>
      <c r="E146" s="39">
        <f>E22</f>
        <v>5434</v>
      </c>
      <c r="F146" s="39">
        <f>F22</f>
        <v>6767</v>
      </c>
      <c r="G146" s="38">
        <f>G22</f>
        <v>7198</v>
      </c>
      <c r="H146" s="38">
        <f>H22</f>
        <v>8286</v>
      </c>
      <c r="I146" s="99">
        <f>I22</f>
        <v>9512</v>
      </c>
      <c r="J146" s="40"/>
      <c r="K146" s="38">
        <f>K22</f>
        <v>0</v>
      </c>
      <c r="L146" s="38">
        <f>L22</f>
        <v>0</v>
      </c>
      <c r="M146" s="38">
        <f>M22</f>
        <v>0</v>
      </c>
      <c r="N146" s="38">
        <f>N22</f>
        <v>0</v>
      </c>
      <c r="O146" s="49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</row>
    <row r="147" spans="3:28" outlineLevel="1" x14ac:dyDescent="0.45">
      <c r="D147" s="4" t="s">
        <v>73</v>
      </c>
      <c r="E147" s="38">
        <f>E134</f>
        <v>984.61365113759473</v>
      </c>
      <c r="F147" s="38">
        <f t="shared" ref="F147:I147" si="36">F134</f>
        <v>1602.0526950232479</v>
      </c>
      <c r="G147" s="38">
        <f t="shared" si="36"/>
        <v>1417.9190658989123</v>
      </c>
      <c r="H147" s="38">
        <f t="shared" si="36"/>
        <v>1527.7763507528787</v>
      </c>
      <c r="I147" s="99">
        <f t="shared" si="36"/>
        <v>1739.0530859425332</v>
      </c>
      <c r="J147" s="102"/>
      <c r="K147" s="145">
        <f>K146*$K$138</f>
        <v>0</v>
      </c>
      <c r="L147" s="145">
        <f>L146*$K$138</f>
        <v>0</v>
      </c>
      <c r="M147" s="145">
        <f>M146*$K$138</f>
        <v>0</v>
      </c>
      <c r="N147" s="145">
        <f>N146*$K$138</f>
        <v>0</v>
      </c>
      <c r="O147" s="49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</row>
    <row r="148" spans="3:28" outlineLevel="1" x14ac:dyDescent="0.45">
      <c r="C148" s="35"/>
      <c r="D148" s="36" t="s">
        <v>53</v>
      </c>
      <c r="E148" s="60">
        <f t="shared" ref="E148:F148" si="37">E146-E147</f>
        <v>4449.3863488624056</v>
      </c>
      <c r="F148" s="60">
        <f t="shared" si="37"/>
        <v>5164.9473049767521</v>
      </c>
      <c r="G148" s="60">
        <f>G146-G147</f>
        <v>5780.0809341010881</v>
      </c>
      <c r="H148" s="60">
        <f t="shared" ref="H148:N148" si="38">H146-H147</f>
        <v>6758.2236492471211</v>
      </c>
      <c r="I148" s="106">
        <f t="shared" si="38"/>
        <v>7772.9469140574665</v>
      </c>
      <c r="J148" s="60"/>
      <c r="K148" s="60">
        <f t="shared" si="38"/>
        <v>0</v>
      </c>
      <c r="L148" s="60">
        <f t="shared" si="38"/>
        <v>0</v>
      </c>
      <c r="M148" s="60">
        <f t="shared" si="38"/>
        <v>0</v>
      </c>
      <c r="N148" s="60">
        <f t="shared" si="38"/>
        <v>0</v>
      </c>
      <c r="O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</row>
    <row r="149" spans="3:28" outlineLevel="1" x14ac:dyDescent="0.45">
      <c r="D149" s="4"/>
      <c r="E149" s="38"/>
      <c r="F149" s="38"/>
      <c r="G149" s="38"/>
      <c r="H149" s="38"/>
      <c r="I149" s="40"/>
      <c r="J149" s="40"/>
      <c r="K149" s="38"/>
      <c r="L149" s="38"/>
      <c r="M149" s="38"/>
      <c r="N149" s="38"/>
      <c r="O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</row>
    <row r="150" spans="3:28" outlineLevel="1" x14ac:dyDescent="0.45">
      <c r="D150" s="4" t="s">
        <v>55</v>
      </c>
      <c r="E150" s="38"/>
      <c r="F150" s="38">
        <f>F109-E109</f>
        <v>1162</v>
      </c>
      <c r="G150" s="38">
        <f>G109-F109</f>
        <v>954</v>
      </c>
      <c r="H150" s="38">
        <f>H109-G109</f>
        <v>699</v>
      </c>
      <c r="I150" s="99">
        <f>I109-H109</f>
        <v>-1129</v>
      </c>
      <c r="J150" s="40"/>
      <c r="K150" s="38"/>
      <c r="L150" s="38"/>
      <c r="M150" s="38"/>
      <c r="N150" s="38"/>
      <c r="O150" s="49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</row>
    <row r="151" spans="3:28" outlineLevel="1" x14ac:dyDescent="0.45">
      <c r="D151" s="4" t="s">
        <v>56</v>
      </c>
      <c r="E151" s="38"/>
      <c r="F151" s="38">
        <f>F62-E62</f>
        <v>73</v>
      </c>
      <c r="G151" s="38">
        <f>G62-F62</f>
        <v>221</v>
      </c>
      <c r="H151" s="38">
        <f>H62-G62</f>
        <v>3696</v>
      </c>
      <c r="I151" s="99">
        <f>I62-H62</f>
        <v>191</v>
      </c>
      <c r="J151" s="40"/>
      <c r="K151" s="38"/>
      <c r="L151" s="38"/>
      <c r="M151" s="38"/>
      <c r="N151" s="38"/>
      <c r="O151" s="49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</row>
    <row r="152" spans="3:28" outlineLevel="1" x14ac:dyDescent="0.45">
      <c r="D152" s="4" t="s">
        <v>57</v>
      </c>
      <c r="E152" s="38"/>
      <c r="F152" s="38">
        <f>F71-E71</f>
        <v>148</v>
      </c>
      <c r="G152" s="38">
        <f>G71-F71</f>
        <v>3348</v>
      </c>
      <c r="H152" s="38">
        <f>H71-G71</f>
        <v>1652</v>
      </c>
      <c r="I152" s="99">
        <f>I71-H71</f>
        <v>4088</v>
      </c>
      <c r="J152" s="102"/>
      <c r="K152" s="38"/>
      <c r="L152" s="38"/>
      <c r="M152" s="38"/>
      <c r="N152" s="38"/>
      <c r="O152" s="57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</row>
    <row r="153" spans="3:28" outlineLevel="1" x14ac:dyDescent="0.45">
      <c r="D153" s="36" t="s">
        <v>58</v>
      </c>
      <c r="E153" s="60"/>
      <c r="F153" s="60">
        <f>SUM(F150:F152)</f>
        <v>1383</v>
      </c>
      <c r="G153" s="60">
        <f t="shared" ref="G153:I153" si="39">SUM(G150:G152)</f>
        <v>4523</v>
      </c>
      <c r="H153" s="60">
        <f t="shared" si="39"/>
        <v>6047</v>
      </c>
      <c r="I153" s="106">
        <f t="shared" si="39"/>
        <v>3150</v>
      </c>
      <c r="J153" s="60"/>
      <c r="K153" s="60"/>
      <c r="L153" s="60"/>
      <c r="M153" s="60"/>
      <c r="N153" s="60"/>
      <c r="O153" s="49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</row>
    <row r="154" spans="3:28" outlineLevel="1" x14ac:dyDescent="0.45">
      <c r="D154" s="4"/>
      <c r="E154" s="38"/>
      <c r="F154" s="38"/>
      <c r="G154" s="38"/>
      <c r="H154" s="38"/>
      <c r="I154" s="40"/>
      <c r="J154" s="40"/>
      <c r="K154" s="38"/>
      <c r="L154" s="38"/>
      <c r="M154" s="38"/>
      <c r="N154" s="38"/>
      <c r="O154" s="49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</row>
    <row r="155" spans="3:28" outlineLevel="1" x14ac:dyDescent="0.45">
      <c r="D155" s="4" t="s">
        <v>59</v>
      </c>
      <c r="E155" s="38"/>
      <c r="F155" s="38">
        <f>F148-F153</f>
        <v>3781.9473049767521</v>
      </c>
      <c r="G155" s="38">
        <f t="shared" ref="G155:I155" si="40">G148-G153</f>
        <v>1257.0809341010881</v>
      </c>
      <c r="H155" s="38">
        <f t="shared" si="40"/>
        <v>711.2236492471211</v>
      </c>
      <c r="I155" s="99">
        <f t="shared" si="40"/>
        <v>4622.9469140574665</v>
      </c>
      <c r="J155" s="40"/>
      <c r="K155" s="38"/>
      <c r="L155" s="38"/>
      <c r="M155" s="38"/>
      <c r="N155" s="38"/>
      <c r="O155" s="38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</row>
    <row r="156" spans="3:28" outlineLevel="1" x14ac:dyDescent="0.45">
      <c r="D156" s="4" t="s">
        <v>60</v>
      </c>
      <c r="E156" s="68"/>
      <c r="F156" s="68"/>
      <c r="G156" s="68"/>
      <c r="H156" s="68"/>
      <c r="I156" s="68"/>
      <c r="J156" s="144"/>
      <c r="K156" s="68"/>
      <c r="L156" s="68"/>
      <c r="M156" s="68"/>
      <c r="N156" s="68"/>
      <c r="O156" s="49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</row>
    <row r="157" spans="3:28" outlineLevel="1" x14ac:dyDescent="0.45">
      <c r="D157" s="4"/>
      <c r="E157" s="68"/>
      <c r="F157" s="68"/>
      <c r="G157" s="68"/>
      <c r="H157" s="68"/>
      <c r="I157" s="68"/>
      <c r="J157" s="144"/>
      <c r="K157" s="68"/>
      <c r="L157" s="68"/>
      <c r="M157" s="68"/>
      <c r="N157" s="68"/>
      <c r="O157" s="49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</row>
    <row r="158" spans="3:28" outlineLevel="1" x14ac:dyDescent="0.45">
      <c r="D158" s="4"/>
      <c r="E158" s="68"/>
      <c r="F158" s="68"/>
      <c r="G158" s="68"/>
      <c r="H158" s="68"/>
      <c r="I158" s="68"/>
      <c r="J158" s="144"/>
      <c r="K158" s="68"/>
      <c r="L158" s="68"/>
      <c r="M158" s="68"/>
      <c r="N158" s="68"/>
      <c r="O158" s="49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</row>
    <row r="159" spans="3:28" x14ac:dyDescent="0.45">
      <c r="E159" s="21"/>
      <c r="F159" s="21"/>
      <c r="G159" s="21"/>
      <c r="H159" s="21"/>
      <c r="I159" s="21"/>
      <c r="J159" s="27"/>
      <c r="K159" s="21"/>
      <c r="L159" s="21"/>
      <c r="M159" s="21"/>
      <c r="N159" s="21"/>
      <c r="O159" s="49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</row>
    <row r="160" spans="3:28" x14ac:dyDescent="0.45">
      <c r="E160" s="21"/>
      <c r="F160" s="21"/>
      <c r="G160" s="21"/>
      <c r="H160" s="21"/>
      <c r="I160" s="21"/>
      <c r="J160" s="27"/>
      <c r="K160" s="21"/>
      <c r="L160" s="21"/>
      <c r="M160" s="21"/>
      <c r="N160" s="21"/>
      <c r="O160" s="49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</row>
    <row r="161" spans="5:28" x14ac:dyDescent="0.45">
      <c r="E161" s="21"/>
      <c r="F161" s="21"/>
      <c r="G161" s="21"/>
      <c r="H161" s="21"/>
      <c r="I161" s="21"/>
      <c r="J161" s="27"/>
      <c r="K161" s="21"/>
      <c r="L161" s="21"/>
      <c r="M161" s="21"/>
      <c r="N161" s="21"/>
      <c r="O161" s="49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</row>
    <row r="162" spans="5:28" x14ac:dyDescent="0.45">
      <c r="E162" s="21"/>
      <c r="F162" s="21"/>
      <c r="G162" s="21"/>
      <c r="H162" s="21"/>
      <c r="I162" s="21"/>
      <c r="J162" s="27"/>
      <c r="K162" s="21"/>
      <c r="L162" s="21"/>
      <c r="M162" s="21"/>
      <c r="N162" s="21"/>
      <c r="O162" s="49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</row>
    <row r="163" spans="5:28" x14ac:dyDescent="0.45">
      <c r="E163" s="21"/>
      <c r="F163" s="21"/>
      <c r="G163" s="21"/>
      <c r="H163" s="21"/>
      <c r="I163" s="21"/>
      <c r="J163" s="27"/>
      <c r="K163" s="21"/>
      <c r="L163" s="21"/>
      <c r="M163" s="21"/>
      <c r="N163" s="21"/>
      <c r="O163" s="49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</row>
    <row r="164" spans="5:28" x14ac:dyDescent="0.45">
      <c r="E164" s="21"/>
      <c r="F164" s="21"/>
      <c r="G164" s="21"/>
      <c r="H164" s="21"/>
      <c r="I164" s="21"/>
      <c r="J164" s="27"/>
      <c r="K164" s="21"/>
      <c r="L164" s="21"/>
      <c r="M164" s="21"/>
      <c r="N164" s="21"/>
      <c r="O164" s="49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</row>
    <row r="165" spans="5:28" x14ac:dyDescent="0.45">
      <c r="E165" s="21"/>
      <c r="F165" s="21"/>
      <c r="G165" s="21"/>
      <c r="H165" s="21"/>
      <c r="I165" s="21"/>
      <c r="J165" s="27"/>
      <c r="K165" s="21"/>
      <c r="L165" s="21"/>
      <c r="M165" s="21"/>
      <c r="N165" s="21"/>
      <c r="O165" s="49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</row>
    <row r="166" spans="5:28" x14ac:dyDescent="0.45">
      <c r="E166" s="21"/>
      <c r="F166" s="21"/>
      <c r="G166" s="21"/>
      <c r="H166" s="21"/>
      <c r="I166" s="21"/>
      <c r="J166" s="27"/>
      <c r="K166" s="21"/>
      <c r="L166" s="21"/>
      <c r="M166" s="21"/>
      <c r="N166" s="21"/>
      <c r="O166" s="49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</row>
    <row r="167" spans="5:28" x14ac:dyDescent="0.45">
      <c r="E167" s="21"/>
      <c r="F167" s="21"/>
      <c r="G167" s="21"/>
      <c r="H167" s="21"/>
      <c r="I167" s="21"/>
      <c r="J167" s="27"/>
      <c r="K167" s="21"/>
      <c r="L167" s="21"/>
      <c r="M167" s="21"/>
      <c r="N167" s="21"/>
      <c r="O167" s="49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</row>
    <row r="168" spans="5:28" x14ac:dyDescent="0.45">
      <c r="E168" s="21"/>
      <c r="F168" s="21"/>
      <c r="G168" s="21"/>
      <c r="H168" s="21"/>
      <c r="I168" s="21"/>
      <c r="J168" s="27"/>
      <c r="K168" s="21"/>
      <c r="L168" s="21"/>
      <c r="M168" s="21"/>
      <c r="N168" s="21"/>
      <c r="O168" s="49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</row>
    <row r="169" spans="5:28" x14ac:dyDescent="0.45">
      <c r="E169" s="21"/>
      <c r="F169" s="21"/>
      <c r="G169" s="21"/>
      <c r="H169" s="21"/>
      <c r="I169" s="21"/>
      <c r="J169" s="27"/>
      <c r="K169" s="21"/>
      <c r="L169" s="21"/>
      <c r="M169" s="21"/>
      <c r="N169" s="21"/>
      <c r="O169" s="49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</row>
    <row r="170" spans="5:28" x14ac:dyDescent="0.45">
      <c r="E170" s="21"/>
      <c r="F170" s="21"/>
      <c r="G170" s="21"/>
      <c r="H170" s="21"/>
      <c r="I170" s="21"/>
      <c r="J170" s="27"/>
      <c r="K170" s="21"/>
      <c r="L170" s="21"/>
      <c r="M170" s="21"/>
      <c r="N170" s="21"/>
      <c r="O170" s="49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</row>
    <row r="171" spans="5:28" x14ac:dyDescent="0.45">
      <c r="E171" s="21"/>
      <c r="F171" s="21"/>
      <c r="G171" s="21"/>
      <c r="H171" s="21"/>
      <c r="I171" s="21"/>
      <c r="J171" s="27"/>
      <c r="K171" s="21"/>
      <c r="L171" s="21"/>
      <c r="M171" s="21"/>
      <c r="N171" s="21"/>
      <c r="O171" s="49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</row>
    <row r="172" spans="5:28" x14ac:dyDescent="0.45">
      <c r="E172" s="21"/>
      <c r="F172" s="21"/>
      <c r="G172" s="21"/>
      <c r="H172" s="21"/>
      <c r="I172" s="21"/>
      <c r="J172" s="27"/>
      <c r="K172" s="21"/>
      <c r="L172" s="21"/>
      <c r="M172" s="21"/>
      <c r="N172" s="21"/>
      <c r="O172" s="49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</row>
    <row r="173" spans="5:28" x14ac:dyDescent="0.45">
      <c r="E173" s="21"/>
      <c r="F173" s="21"/>
      <c r="G173" s="21"/>
      <c r="H173" s="21"/>
      <c r="I173" s="21"/>
      <c r="J173" s="27"/>
      <c r="K173" s="21"/>
      <c r="L173" s="21"/>
      <c r="M173" s="21"/>
      <c r="N173" s="21"/>
      <c r="O173" s="49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</row>
    <row r="174" spans="5:28" x14ac:dyDescent="0.45">
      <c r="E174" s="21"/>
      <c r="F174" s="21"/>
      <c r="G174" s="21"/>
      <c r="H174" s="21"/>
      <c r="I174" s="21"/>
      <c r="J174" s="27"/>
      <c r="K174" s="21"/>
      <c r="L174" s="21"/>
      <c r="M174" s="21"/>
      <c r="N174" s="21"/>
      <c r="O174" s="49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</row>
    <row r="175" spans="5:28" x14ac:dyDescent="0.45">
      <c r="E175" s="21"/>
      <c r="F175" s="21"/>
      <c r="G175" s="21"/>
      <c r="H175" s="21"/>
      <c r="I175" s="21"/>
      <c r="J175" s="27"/>
      <c r="K175" s="21"/>
      <c r="L175" s="21"/>
      <c r="M175" s="21"/>
      <c r="N175" s="21"/>
      <c r="O175" s="49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</row>
    <row r="176" spans="5:28" x14ac:dyDescent="0.45">
      <c r="E176" s="21"/>
      <c r="F176" s="21"/>
      <c r="G176" s="21"/>
      <c r="H176" s="21"/>
      <c r="I176" s="21"/>
      <c r="J176" s="27"/>
      <c r="K176" s="21"/>
      <c r="L176" s="21"/>
      <c r="M176" s="21"/>
      <c r="N176" s="21"/>
      <c r="O176" s="49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</row>
    <row r="177" spans="5:28" x14ac:dyDescent="0.45">
      <c r="E177" s="21"/>
      <c r="F177" s="21"/>
      <c r="G177" s="21"/>
      <c r="H177" s="21"/>
      <c r="I177" s="21"/>
      <c r="J177" s="27"/>
      <c r="K177" s="21"/>
      <c r="L177" s="21"/>
      <c r="M177" s="21"/>
      <c r="N177" s="21"/>
      <c r="O177" s="49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</row>
    <row r="178" spans="5:28" x14ac:dyDescent="0.45">
      <c r="E178" s="21"/>
      <c r="F178" s="21"/>
      <c r="G178" s="21"/>
      <c r="H178" s="21"/>
      <c r="I178" s="21"/>
      <c r="J178" s="27"/>
      <c r="K178" s="21"/>
      <c r="L178" s="21"/>
      <c r="M178" s="21"/>
      <c r="N178" s="21"/>
      <c r="O178" s="49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</row>
    <row r="179" spans="5:28" x14ac:dyDescent="0.45">
      <c r="E179" s="21"/>
      <c r="F179" s="21"/>
      <c r="G179" s="21"/>
      <c r="H179" s="21"/>
      <c r="I179" s="21"/>
      <c r="J179" s="27"/>
      <c r="K179" s="21"/>
      <c r="L179" s="21"/>
      <c r="M179" s="21"/>
      <c r="N179" s="21"/>
      <c r="O179" s="49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</row>
    <row r="180" spans="5:28" x14ac:dyDescent="0.45">
      <c r="E180" s="21"/>
      <c r="F180" s="21"/>
      <c r="G180" s="21"/>
      <c r="H180" s="21"/>
      <c r="I180" s="21"/>
      <c r="J180" s="27"/>
      <c r="K180" s="21"/>
      <c r="L180" s="21"/>
      <c r="M180" s="21"/>
      <c r="N180" s="21"/>
      <c r="O180" s="49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</row>
    <row r="181" spans="5:28" x14ac:dyDescent="0.45">
      <c r="E181" s="21"/>
      <c r="F181" s="21"/>
      <c r="G181" s="21"/>
      <c r="H181" s="21"/>
      <c r="I181" s="21"/>
      <c r="J181" s="27"/>
      <c r="K181" s="21"/>
      <c r="L181" s="21"/>
      <c r="M181" s="21"/>
      <c r="N181" s="21"/>
      <c r="O181" s="49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</row>
    <row r="182" spans="5:28" x14ac:dyDescent="0.45">
      <c r="E182" s="21"/>
      <c r="F182" s="21"/>
      <c r="G182" s="21"/>
      <c r="H182" s="21"/>
      <c r="I182" s="21"/>
      <c r="J182" s="27"/>
      <c r="K182" s="21"/>
      <c r="L182" s="21"/>
      <c r="M182" s="21"/>
      <c r="N182" s="21"/>
      <c r="O182" s="49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</row>
    <row r="183" spans="5:28" x14ac:dyDescent="0.45">
      <c r="E183" s="21"/>
      <c r="F183" s="21"/>
      <c r="G183" s="21"/>
      <c r="H183" s="21"/>
      <c r="I183" s="21"/>
      <c r="J183" s="27"/>
      <c r="K183" s="21"/>
      <c r="L183" s="21"/>
      <c r="M183" s="21"/>
      <c r="N183" s="21"/>
      <c r="O183" s="49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</row>
    <row r="184" spans="5:28" x14ac:dyDescent="0.45">
      <c r="E184" s="21"/>
      <c r="F184" s="21"/>
      <c r="G184" s="21"/>
      <c r="H184" s="21"/>
      <c r="I184" s="21"/>
      <c r="J184" s="27"/>
      <c r="K184" s="21"/>
      <c r="L184" s="21"/>
      <c r="M184" s="21"/>
      <c r="N184" s="21"/>
      <c r="O184" s="49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</row>
    <row r="185" spans="5:28" x14ac:dyDescent="0.45">
      <c r="E185" s="21"/>
      <c r="F185" s="21"/>
      <c r="G185" s="21"/>
      <c r="H185" s="21"/>
      <c r="I185" s="21"/>
      <c r="J185" s="27"/>
      <c r="K185" s="21"/>
      <c r="L185" s="21"/>
      <c r="M185" s="21"/>
      <c r="N185" s="21"/>
      <c r="O185" s="49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</row>
    <row r="186" spans="5:28" x14ac:dyDescent="0.45">
      <c r="E186" s="21"/>
      <c r="F186" s="21"/>
      <c r="G186" s="21"/>
      <c r="H186" s="21"/>
      <c r="I186" s="21"/>
      <c r="J186" s="27"/>
      <c r="K186" s="21"/>
      <c r="L186" s="21"/>
      <c r="M186" s="21"/>
      <c r="N186" s="21"/>
      <c r="O186" s="49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</row>
    <row r="187" spans="5:28" x14ac:dyDescent="0.45">
      <c r="E187" s="21"/>
      <c r="F187" s="21"/>
      <c r="G187" s="21"/>
      <c r="H187" s="21"/>
      <c r="I187" s="21"/>
      <c r="J187" s="27"/>
      <c r="K187" s="21"/>
      <c r="L187" s="21"/>
      <c r="M187" s="21"/>
      <c r="N187" s="21"/>
      <c r="O187" s="49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</row>
    <row r="188" spans="5:28" x14ac:dyDescent="0.45">
      <c r="E188" s="21"/>
      <c r="F188" s="21"/>
      <c r="G188" s="21"/>
      <c r="H188" s="21"/>
      <c r="I188" s="21"/>
      <c r="J188" s="27"/>
      <c r="K188" s="21"/>
      <c r="L188" s="21"/>
      <c r="M188" s="21"/>
      <c r="N188" s="21"/>
      <c r="O188" s="49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</row>
    <row r="189" spans="5:28" x14ac:dyDescent="0.45">
      <c r="E189" s="21"/>
      <c r="F189" s="21"/>
      <c r="G189" s="21"/>
      <c r="H189" s="21"/>
      <c r="I189" s="21"/>
      <c r="J189" s="27"/>
      <c r="K189" s="21"/>
      <c r="L189" s="21"/>
      <c r="M189" s="21"/>
      <c r="N189" s="21"/>
      <c r="O189" s="49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</row>
    <row r="190" spans="5:28" x14ac:dyDescent="0.45"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49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</row>
    <row r="191" spans="5:28" x14ac:dyDescent="0.45"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49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</row>
    <row r="192" spans="5:28" x14ac:dyDescent="0.45"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49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</row>
    <row r="193" spans="5:28" x14ac:dyDescent="0.45"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49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</row>
    <row r="194" spans="5:28" x14ac:dyDescent="0.45"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49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</row>
    <row r="195" spans="5:28" x14ac:dyDescent="0.45"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49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</row>
    <row r="196" spans="5:28" x14ac:dyDescent="0.45"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49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</row>
    <row r="197" spans="5:28" x14ac:dyDescent="0.45"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49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</row>
    <row r="198" spans="5:28" x14ac:dyDescent="0.45"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49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</row>
    <row r="199" spans="5:28" x14ac:dyDescent="0.45"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49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</row>
    <row r="200" spans="5:28" x14ac:dyDescent="0.45"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49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</row>
    <row r="201" spans="5:28" x14ac:dyDescent="0.45"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49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</row>
    <row r="202" spans="5:28" x14ac:dyDescent="0.45"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49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</row>
    <row r="203" spans="5:28" x14ac:dyDescent="0.45"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49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</row>
    <row r="204" spans="5:28" x14ac:dyDescent="0.45"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49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</row>
    <row r="205" spans="5:28" x14ac:dyDescent="0.45"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49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</row>
    <row r="206" spans="5:28" x14ac:dyDescent="0.45"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49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</row>
    <row r="207" spans="5:28" x14ac:dyDescent="0.45"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49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</row>
    <row r="208" spans="5:28" x14ac:dyDescent="0.45"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49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</row>
    <row r="209" spans="5:28" x14ac:dyDescent="0.45"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49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</row>
    <row r="210" spans="5:28" x14ac:dyDescent="0.45"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49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</row>
    <row r="211" spans="5:28" x14ac:dyDescent="0.45"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49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</row>
    <row r="212" spans="5:28" x14ac:dyDescent="0.45"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49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</row>
    <row r="213" spans="5:28" x14ac:dyDescent="0.45"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49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</row>
    <row r="214" spans="5:28" x14ac:dyDescent="0.45"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49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</row>
    <row r="215" spans="5:28" x14ac:dyDescent="0.45"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49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</row>
    <row r="216" spans="5:28" x14ac:dyDescent="0.45"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49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</row>
    <row r="217" spans="5:28" x14ac:dyDescent="0.45"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49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</row>
    <row r="218" spans="5:28" x14ac:dyDescent="0.45"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49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</row>
    <row r="219" spans="5:28" x14ac:dyDescent="0.45"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49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</row>
    <row r="220" spans="5:28" x14ac:dyDescent="0.45"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49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</row>
    <row r="221" spans="5:28" x14ac:dyDescent="0.45"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49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</row>
    <row r="222" spans="5:28" x14ac:dyDescent="0.45"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49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</row>
    <row r="223" spans="5:28" x14ac:dyDescent="0.45"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49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</row>
    <row r="224" spans="5:28" x14ac:dyDescent="0.45"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49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</row>
    <row r="225" spans="5:28" x14ac:dyDescent="0.45"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49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</row>
    <row r="226" spans="5:28" x14ac:dyDescent="0.45"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49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</row>
    <row r="227" spans="5:28" x14ac:dyDescent="0.45"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49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</row>
    <row r="228" spans="5:28" x14ac:dyDescent="0.45"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49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</row>
    <row r="229" spans="5:28" x14ac:dyDescent="0.45"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49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</row>
    <row r="230" spans="5:28" x14ac:dyDescent="0.45"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49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</row>
    <row r="231" spans="5:28" x14ac:dyDescent="0.45"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49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</row>
    <row r="232" spans="5:28" x14ac:dyDescent="0.45"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49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</row>
    <row r="233" spans="5:28" x14ac:dyDescent="0.45"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49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</row>
    <row r="234" spans="5:28" x14ac:dyDescent="0.45"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49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</row>
    <row r="235" spans="5:28" x14ac:dyDescent="0.45"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49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</row>
    <row r="236" spans="5:28" x14ac:dyDescent="0.45"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49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</row>
    <row r="237" spans="5:28" x14ac:dyDescent="0.45"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49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</row>
    <row r="238" spans="5:28" x14ac:dyDescent="0.45"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49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</row>
    <row r="239" spans="5:28" x14ac:dyDescent="0.45"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49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</row>
    <row r="240" spans="5:28" x14ac:dyDescent="0.45"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49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</row>
    <row r="241" spans="5:28" x14ac:dyDescent="0.45"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49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</row>
    <row r="242" spans="5:28" x14ac:dyDescent="0.45"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49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</row>
    <row r="243" spans="5:28" x14ac:dyDescent="0.45"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49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</row>
    <row r="244" spans="5:28" x14ac:dyDescent="0.45"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49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</row>
    <row r="245" spans="5:28" x14ac:dyDescent="0.45"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49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</row>
    <row r="246" spans="5:28" x14ac:dyDescent="0.45"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49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</row>
    <row r="247" spans="5:28" x14ac:dyDescent="0.45"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49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</row>
    <row r="248" spans="5:28" x14ac:dyDescent="0.45"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49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</row>
    <row r="249" spans="5:28" x14ac:dyDescent="0.45"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49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</row>
    <row r="250" spans="5:28" x14ac:dyDescent="0.45"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49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</row>
    <row r="251" spans="5:28" x14ac:dyDescent="0.45"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49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</row>
    <row r="252" spans="5:28" x14ac:dyDescent="0.45"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49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</row>
    <row r="253" spans="5:28" x14ac:dyDescent="0.45"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49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</row>
    <row r="254" spans="5:28" x14ac:dyDescent="0.45"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49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</row>
    <row r="255" spans="5:28" x14ac:dyDescent="0.45"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49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</row>
    <row r="256" spans="5:28" x14ac:dyDescent="0.45"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49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</row>
    <row r="257" spans="5:28" x14ac:dyDescent="0.45"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49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</row>
    <row r="258" spans="5:28" x14ac:dyDescent="0.45"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49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</row>
    <row r="259" spans="5:28" x14ac:dyDescent="0.45"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49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</row>
    <row r="260" spans="5:28" x14ac:dyDescent="0.45"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49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</row>
    <row r="261" spans="5:28" x14ac:dyDescent="0.45"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49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</row>
    <row r="262" spans="5:28" x14ac:dyDescent="0.45"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49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</row>
    <row r="263" spans="5:28" x14ac:dyDescent="0.45"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49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</row>
    <row r="264" spans="5:28" x14ac:dyDescent="0.45"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49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</row>
    <row r="265" spans="5:28" x14ac:dyDescent="0.45"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49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</row>
    <row r="266" spans="5:28" x14ac:dyDescent="0.45"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49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</row>
    <row r="267" spans="5:28" x14ac:dyDescent="0.45"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49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</row>
    <row r="268" spans="5:28" x14ac:dyDescent="0.45"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49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</row>
    <row r="269" spans="5:28" x14ac:dyDescent="0.45"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49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</row>
    <row r="270" spans="5:28" x14ac:dyDescent="0.45"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49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</row>
    <row r="271" spans="5:28" x14ac:dyDescent="0.45"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49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</row>
    <row r="272" spans="5:28" x14ac:dyDescent="0.45"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49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</row>
    <row r="273" spans="5:28" x14ac:dyDescent="0.45"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49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</row>
    <row r="274" spans="5:28" x14ac:dyDescent="0.45"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49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</row>
    <row r="275" spans="5:28" x14ac:dyDescent="0.45"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49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</row>
    <row r="276" spans="5:28" x14ac:dyDescent="0.45"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49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</row>
    <row r="277" spans="5:28" x14ac:dyDescent="0.45"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49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</row>
    <row r="278" spans="5:28" x14ac:dyDescent="0.45"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49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</row>
    <row r="279" spans="5:28" x14ac:dyDescent="0.45"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49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</row>
    <row r="280" spans="5:28" x14ac:dyDescent="0.45"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49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</row>
    <row r="281" spans="5:28" x14ac:dyDescent="0.45"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49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</row>
    <row r="282" spans="5:28" x14ac:dyDescent="0.45"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49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</row>
    <row r="283" spans="5:28" x14ac:dyDescent="0.45"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49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</row>
    <row r="284" spans="5:28" x14ac:dyDescent="0.45"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49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</row>
    <row r="285" spans="5:28" x14ac:dyDescent="0.45"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49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</row>
    <row r="286" spans="5:28" x14ac:dyDescent="0.45"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49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</row>
    <row r="287" spans="5:28" x14ac:dyDescent="0.45"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49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</row>
    <row r="288" spans="5:28" x14ac:dyDescent="0.45"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49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</row>
    <row r="289" spans="5:28" x14ac:dyDescent="0.45"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49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</row>
    <row r="290" spans="5:28" x14ac:dyDescent="0.45"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49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</row>
    <row r="291" spans="5:28" x14ac:dyDescent="0.45"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49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</row>
    <row r="292" spans="5:28" x14ac:dyDescent="0.45"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49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</row>
    <row r="293" spans="5:28" x14ac:dyDescent="0.45"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49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</row>
    <row r="294" spans="5:28" x14ac:dyDescent="0.45"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49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</row>
    <row r="295" spans="5:28" x14ac:dyDescent="0.45"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49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</row>
    <row r="296" spans="5:28" x14ac:dyDescent="0.45"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49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</row>
    <row r="297" spans="5:28" x14ac:dyDescent="0.45"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49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</row>
    <row r="298" spans="5:28" x14ac:dyDescent="0.45"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49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</row>
    <row r="299" spans="5:28" x14ac:dyDescent="0.45"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49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</row>
    <row r="300" spans="5:28" x14ac:dyDescent="0.45"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49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</row>
    <row r="301" spans="5:28" x14ac:dyDescent="0.45"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49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</row>
    <row r="302" spans="5:28" x14ac:dyDescent="0.45"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49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</row>
    <row r="303" spans="5:28" x14ac:dyDescent="0.45"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49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</row>
    <row r="304" spans="5:28" x14ac:dyDescent="0.45"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49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</row>
    <row r="305" spans="5:28" x14ac:dyDescent="0.45"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49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</row>
    <row r="306" spans="5:28" x14ac:dyDescent="0.45"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49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</row>
    <row r="307" spans="5:28" x14ac:dyDescent="0.45"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49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</row>
    <row r="308" spans="5:28" x14ac:dyDescent="0.45"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49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</row>
    <row r="309" spans="5:28" x14ac:dyDescent="0.45"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49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</row>
    <row r="310" spans="5:28" x14ac:dyDescent="0.45"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49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</row>
    <row r="311" spans="5:28" x14ac:dyDescent="0.45"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49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</row>
    <row r="312" spans="5:28" x14ac:dyDescent="0.45"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49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</row>
    <row r="313" spans="5:28" x14ac:dyDescent="0.45"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49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</row>
    <row r="314" spans="5:28" x14ac:dyDescent="0.45"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49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</row>
    <row r="315" spans="5:28" x14ac:dyDescent="0.45"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49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</row>
    <row r="316" spans="5:28" x14ac:dyDescent="0.45"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49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</row>
    <row r="317" spans="5:28" x14ac:dyDescent="0.45"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49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</row>
    <row r="318" spans="5:28" x14ac:dyDescent="0.45"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49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</row>
    <row r="319" spans="5:28" x14ac:dyDescent="0.45"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49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</row>
    <row r="320" spans="5:28" x14ac:dyDescent="0.45"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49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</row>
    <row r="321" spans="5:28" x14ac:dyDescent="0.45"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49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</row>
    <row r="322" spans="5:28" x14ac:dyDescent="0.45"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49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</row>
    <row r="323" spans="5:28" x14ac:dyDescent="0.45"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49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</row>
    <row r="324" spans="5:28" x14ac:dyDescent="0.45"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49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</row>
    <row r="325" spans="5:28" x14ac:dyDescent="0.45"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49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</row>
    <row r="326" spans="5:28" x14ac:dyDescent="0.45"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49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</row>
    <row r="327" spans="5:28" x14ac:dyDescent="0.45"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49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</row>
    <row r="328" spans="5:28" x14ac:dyDescent="0.45"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49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</row>
    <row r="329" spans="5:28" x14ac:dyDescent="0.45"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49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</row>
    <row r="330" spans="5:28" x14ac:dyDescent="0.45"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49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</row>
    <row r="331" spans="5:28" x14ac:dyDescent="0.45"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49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</row>
    <row r="332" spans="5:28" x14ac:dyDescent="0.45"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49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</row>
    <row r="333" spans="5:28" x14ac:dyDescent="0.45"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49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</row>
    <row r="334" spans="5:28" x14ac:dyDescent="0.45"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49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</row>
    <row r="335" spans="5:28" x14ac:dyDescent="0.45"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49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</row>
    <row r="336" spans="5:28" x14ac:dyDescent="0.45"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49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</row>
    <row r="337" spans="5:28" x14ac:dyDescent="0.45"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49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</row>
    <row r="338" spans="5:28" x14ac:dyDescent="0.45"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49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</row>
    <row r="339" spans="5:28" x14ac:dyDescent="0.45"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49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</row>
    <row r="340" spans="5:28" x14ac:dyDescent="0.45"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49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</row>
    <row r="341" spans="5:28" x14ac:dyDescent="0.45"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49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</row>
    <row r="342" spans="5:28" x14ac:dyDescent="0.45"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49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</row>
    <row r="343" spans="5:28" x14ac:dyDescent="0.45"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49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</row>
    <row r="344" spans="5:28" x14ac:dyDescent="0.45"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49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</row>
    <row r="345" spans="5:28" x14ac:dyDescent="0.45"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49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</row>
    <row r="346" spans="5:28" x14ac:dyDescent="0.45"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49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</row>
    <row r="347" spans="5:28" x14ac:dyDescent="0.45"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49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</row>
    <row r="348" spans="5:28" x14ac:dyDescent="0.45"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49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</row>
    <row r="349" spans="5:28" x14ac:dyDescent="0.45"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49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</row>
    <row r="350" spans="5:28" x14ac:dyDescent="0.45"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49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</row>
    <row r="351" spans="5:28" x14ac:dyDescent="0.45"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49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</row>
    <row r="352" spans="5:28" x14ac:dyDescent="0.45"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49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</row>
    <row r="353" spans="5:28" x14ac:dyDescent="0.45"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49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</row>
    <row r="354" spans="5:28" x14ac:dyDescent="0.45"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49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</row>
    <row r="355" spans="5:28" x14ac:dyDescent="0.45"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49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</row>
    <row r="356" spans="5:28" x14ac:dyDescent="0.45"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49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</row>
    <row r="357" spans="5:28" x14ac:dyDescent="0.45"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49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</row>
    <row r="358" spans="5:28" x14ac:dyDescent="0.45"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49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</row>
    <row r="359" spans="5:28" x14ac:dyDescent="0.45"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49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</row>
    <row r="360" spans="5:28" x14ac:dyDescent="0.45"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49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</row>
    <row r="361" spans="5:28" x14ac:dyDescent="0.45"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49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</row>
    <row r="362" spans="5:28" x14ac:dyDescent="0.45"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49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</row>
    <row r="363" spans="5:28" x14ac:dyDescent="0.45"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49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</row>
    <row r="364" spans="5:28" x14ac:dyDescent="0.45"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49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</row>
    <row r="365" spans="5:28" x14ac:dyDescent="0.45"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49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</row>
    <row r="366" spans="5:28" x14ac:dyDescent="0.45"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49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</row>
    <row r="367" spans="5:28" x14ac:dyDescent="0.45"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49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</row>
    <row r="368" spans="5:28" x14ac:dyDescent="0.45"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49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</row>
    <row r="369" spans="5:28" x14ac:dyDescent="0.45"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49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</row>
    <row r="370" spans="5:28" x14ac:dyDescent="0.45"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49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</row>
    <row r="371" spans="5:28" x14ac:dyDescent="0.45"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49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</row>
    <row r="372" spans="5:28" x14ac:dyDescent="0.45"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49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</row>
    <row r="373" spans="5:28" x14ac:dyDescent="0.45"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49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</row>
    <row r="374" spans="5:28" x14ac:dyDescent="0.45"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49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</row>
    <row r="375" spans="5:28" x14ac:dyDescent="0.45"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49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</row>
    <row r="376" spans="5:28" x14ac:dyDescent="0.45"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49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</row>
    <row r="377" spans="5:28" x14ac:dyDescent="0.45"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49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</row>
    <row r="378" spans="5:28" x14ac:dyDescent="0.45"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49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</row>
    <row r="379" spans="5:28" x14ac:dyDescent="0.45"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49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</row>
    <row r="380" spans="5:28" x14ac:dyDescent="0.45"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49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</row>
    <row r="381" spans="5:28" x14ac:dyDescent="0.45"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49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</row>
    <row r="382" spans="5:28" x14ac:dyDescent="0.45"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49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</row>
    <row r="383" spans="5:28" x14ac:dyDescent="0.45"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49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</row>
    <row r="384" spans="5:28" x14ac:dyDescent="0.45"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49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</row>
    <row r="385" spans="5:28" x14ac:dyDescent="0.45"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49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</row>
    <row r="386" spans="5:28" x14ac:dyDescent="0.45"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49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</row>
    <row r="387" spans="5:28" x14ac:dyDescent="0.45"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49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</row>
    <row r="388" spans="5:28" x14ac:dyDescent="0.45"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49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</row>
    <row r="389" spans="5:28" x14ac:dyDescent="0.45"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49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</row>
    <row r="390" spans="5:28" x14ac:dyDescent="0.45"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49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</row>
    <row r="391" spans="5:28" x14ac:dyDescent="0.45"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49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</row>
    <row r="392" spans="5:28" x14ac:dyDescent="0.45"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49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</row>
    <row r="393" spans="5:28" x14ac:dyDescent="0.45"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49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</row>
    <row r="394" spans="5:28" x14ac:dyDescent="0.45"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49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</row>
    <row r="395" spans="5:28" x14ac:dyDescent="0.45"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49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</row>
    <row r="396" spans="5:28" x14ac:dyDescent="0.45"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49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</row>
    <row r="397" spans="5:28" x14ac:dyDescent="0.45"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49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</row>
    <row r="398" spans="5:28" x14ac:dyDescent="0.45"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49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</row>
    <row r="399" spans="5:28" x14ac:dyDescent="0.45"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49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</row>
    <row r="400" spans="5:28" x14ac:dyDescent="0.45"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49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</row>
    <row r="401" spans="5:28" x14ac:dyDescent="0.45"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49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</row>
    <row r="402" spans="5:28" x14ac:dyDescent="0.45"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49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</row>
    <row r="403" spans="5:28" x14ac:dyDescent="0.45"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49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</row>
    <row r="404" spans="5:28" x14ac:dyDescent="0.45"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49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</row>
    <row r="405" spans="5:28" x14ac:dyDescent="0.45"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49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</row>
    <row r="406" spans="5:28" x14ac:dyDescent="0.45"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49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</row>
    <row r="407" spans="5:28" x14ac:dyDescent="0.45"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49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</row>
    <row r="408" spans="5:28" x14ac:dyDescent="0.45"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49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</row>
    <row r="409" spans="5:28" x14ac:dyDescent="0.45"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49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</row>
    <row r="410" spans="5:28" x14ac:dyDescent="0.45"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49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</row>
    <row r="411" spans="5:28" x14ac:dyDescent="0.45"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49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</row>
    <row r="412" spans="5:28" x14ac:dyDescent="0.45"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49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</row>
    <row r="413" spans="5:28" x14ac:dyDescent="0.45"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49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</row>
    <row r="414" spans="5:28" x14ac:dyDescent="0.45"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49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</row>
    <row r="415" spans="5:28" x14ac:dyDescent="0.45"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49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</row>
    <row r="416" spans="5:28" x14ac:dyDescent="0.45"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49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</row>
    <row r="417" spans="5:28" x14ac:dyDescent="0.45"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49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</row>
    <row r="418" spans="5:28" x14ac:dyDescent="0.45"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49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</row>
    <row r="419" spans="5:28" x14ac:dyDescent="0.45"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49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</row>
    <row r="420" spans="5:28" x14ac:dyDescent="0.45"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49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</row>
    <row r="421" spans="5:28" x14ac:dyDescent="0.45"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49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</row>
    <row r="422" spans="5:28" x14ac:dyDescent="0.45"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49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</row>
    <row r="423" spans="5:28" x14ac:dyDescent="0.45"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49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</row>
    <row r="424" spans="5:28" x14ac:dyDescent="0.45"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49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</row>
    <row r="425" spans="5:28" x14ac:dyDescent="0.45"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49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</row>
    <row r="426" spans="5:28" x14ac:dyDescent="0.45"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49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</row>
    <row r="427" spans="5:28" x14ac:dyDescent="0.45"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49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</row>
    <row r="428" spans="5:28" x14ac:dyDescent="0.45"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49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</row>
    <row r="429" spans="5:28" x14ac:dyDescent="0.45"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49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</row>
    <row r="430" spans="5:28" x14ac:dyDescent="0.45"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49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</row>
    <row r="431" spans="5:28" x14ac:dyDescent="0.45"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49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</row>
    <row r="432" spans="5:28" x14ac:dyDescent="0.45"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49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</row>
    <row r="433" spans="5:28" x14ac:dyDescent="0.45"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49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</row>
    <row r="434" spans="5:28" x14ac:dyDescent="0.45"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49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</row>
    <row r="435" spans="5:28" x14ac:dyDescent="0.45"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49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</row>
    <row r="436" spans="5:28" x14ac:dyDescent="0.45"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49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</row>
    <row r="437" spans="5:28" x14ac:dyDescent="0.45"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49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</row>
    <row r="438" spans="5:28" x14ac:dyDescent="0.45"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49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</row>
    <row r="439" spans="5:28" x14ac:dyDescent="0.45"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49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</row>
    <row r="440" spans="5:28" x14ac:dyDescent="0.45"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49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</row>
    <row r="441" spans="5:28" x14ac:dyDescent="0.45"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49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</row>
    <row r="442" spans="5:28" x14ac:dyDescent="0.45"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49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</row>
    <row r="443" spans="5:28" x14ac:dyDescent="0.45"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49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</row>
    <row r="444" spans="5:28" x14ac:dyDescent="0.45"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49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</row>
    <row r="445" spans="5:28" x14ac:dyDescent="0.45"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49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</row>
    <row r="446" spans="5:28" x14ac:dyDescent="0.45"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49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</row>
    <row r="447" spans="5:28" x14ac:dyDescent="0.45"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49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</row>
    <row r="448" spans="5:28" x14ac:dyDescent="0.45"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49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</row>
    <row r="449" spans="5:28" x14ac:dyDescent="0.45"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49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</row>
    <row r="450" spans="5:28" x14ac:dyDescent="0.45"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49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</row>
    <row r="451" spans="5:28" x14ac:dyDescent="0.45"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49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</row>
    <row r="452" spans="5:28" x14ac:dyDescent="0.45"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49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</row>
    <row r="453" spans="5:28" x14ac:dyDescent="0.45"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49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</row>
    <row r="454" spans="5:28" x14ac:dyDescent="0.45"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49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</row>
    <row r="455" spans="5:28" x14ac:dyDescent="0.45"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49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</row>
    <row r="456" spans="5:28" x14ac:dyDescent="0.45"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49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</row>
    <row r="457" spans="5:28" x14ac:dyDescent="0.45"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49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</row>
    <row r="458" spans="5:28" x14ac:dyDescent="0.45"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49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</row>
    <row r="459" spans="5:28" x14ac:dyDescent="0.45"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49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</row>
    <row r="460" spans="5:28" x14ac:dyDescent="0.45"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49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</row>
    <row r="461" spans="5:28" x14ac:dyDescent="0.45"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49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</row>
    <row r="462" spans="5:28" x14ac:dyDescent="0.45"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49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</row>
    <row r="463" spans="5:28" x14ac:dyDescent="0.45"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49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</row>
    <row r="464" spans="5:28" x14ac:dyDescent="0.45"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49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</row>
    <row r="465" spans="5:28" x14ac:dyDescent="0.45"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49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</row>
    <row r="466" spans="5:28" x14ac:dyDescent="0.45"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49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</row>
    <row r="467" spans="5:28" x14ac:dyDescent="0.45"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49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</row>
    <row r="468" spans="5:28" x14ac:dyDescent="0.45"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49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</row>
    <row r="469" spans="5:28" x14ac:dyDescent="0.45"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49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</row>
    <row r="470" spans="5:28" x14ac:dyDescent="0.45"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49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</row>
    <row r="471" spans="5:28" x14ac:dyDescent="0.45"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49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</row>
    <row r="472" spans="5:28" x14ac:dyDescent="0.45"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49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</row>
    <row r="473" spans="5:28" x14ac:dyDescent="0.45"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49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</row>
    <row r="474" spans="5:28" x14ac:dyDescent="0.45"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49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</row>
    <row r="475" spans="5:28" x14ac:dyDescent="0.45"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49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</row>
    <row r="476" spans="5:28" x14ac:dyDescent="0.45"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49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</row>
    <row r="477" spans="5:28" x14ac:dyDescent="0.45"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49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</row>
    <row r="478" spans="5:28" x14ac:dyDescent="0.45"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49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</row>
    <row r="479" spans="5:28" x14ac:dyDescent="0.45"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49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</row>
    <row r="480" spans="5:28" x14ac:dyDescent="0.45"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49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</row>
    <row r="481" spans="5:28" x14ac:dyDescent="0.45"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49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</row>
    <row r="482" spans="5:28" x14ac:dyDescent="0.45"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49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</row>
    <row r="483" spans="5:28" x14ac:dyDescent="0.45"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49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</row>
    <row r="484" spans="5:28" x14ac:dyDescent="0.45"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49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</row>
    <row r="485" spans="5:28" x14ac:dyDescent="0.45"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49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</row>
    <row r="486" spans="5:28" x14ac:dyDescent="0.45"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49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</row>
    <row r="487" spans="5:28" x14ac:dyDescent="0.45"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49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</row>
    <row r="488" spans="5:28" x14ac:dyDescent="0.45"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49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</row>
    <row r="489" spans="5:28" x14ac:dyDescent="0.45"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49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</row>
    <row r="490" spans="5:28" x14ac:dyDescent="0.45"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49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</row>
    <row r="491" spans="5:28" x14ac:dyDescent="0.45"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49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</row>
    <row r="492" spans="5:28" x14ac:dyDescent="0.45"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49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</row>
    <row r="493" spans="5:28" x14ac:dyDescent="0.45"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49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</row>
    <row r="494" spans="5:28" x14ac:dyDescent="0.45"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49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</row>
    <row r="495" spans="5:28" x14ac:dyDescent="0.45"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49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</row>
    <row r="496" spans="5:28" x14ac:dyDescent="0.45"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49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</row>
    <row r="497" spans="5:28" x14ac:dyDescent="0.45"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49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</row>
    <row r="498" spans="5:28" x14ac:dyDescent="0.45"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49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</row>
    <row r="499" spans="5:28" x14ac:dyDescent="0.45"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49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</row>
    <row r="500" spans="5:28" x14ac:dyDescent="0.45"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49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</row>
    <row r="501" spans="5:28" x14ac:dyDescent="0.45"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49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</row>
    <row r="502" spans="5:28" x14ac:dyDescent="0.45"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49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</row>
    <row r="503" spans="5:28" x14ac:dyDescent="0.45"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49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</row>
    <row r="504" spans="5:28" x14ac:dyDescent="0.45"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49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</row>
    <row r="505" spans="5:28" x14ac:dyDescent="0.45"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49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</row>
    <row r="506" spans="5:28" x14ac:dyDescent="0.45"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49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</row>
    <row r="507" spans="5:28" x14ac:dyDescent="0.45"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49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</row>
    <row r="508" spans="5:28" x14ac:dyDescent="0.45"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49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</row>
    <row r="509" spans="5:28" x14ac:dyDescent="0.45"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49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</row>
    <row r="510" spans="5:28" x14ac:dyDescent="0.45"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49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</row>
    <row r="511" spans="5:28" x14ac:dyDescent="0.45"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49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</row>
    <row r="512" spans="5:28" x14ac:dyDescent="0.45"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49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</row>
    <row r="513" spans="5:28" x14ac:dyDescent="0.45"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49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</row>
    <row r="514" spans="5:28" x14ac:dyDescent="0.45"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49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</row>
    <row r="515" spans="5:28" x14ac:dyDescent="0.45"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49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</row>
    <row r="516" spans="5:28" x14ac:dyDescent="0.45"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49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</row>
    <row r="517" spans="5:28" x14ac:dyDescent="0.45"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49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</row>
    <row r="518" spans="5:28" x14ac:dyDescent="0.45"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49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</row>
    <row r="519" spans="5:28" x14ac:dyDescent="0.45"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49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</row>
    <row r="520" spans="5:28" x14ac:dyDescent="0.45"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49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</row>
    <row r="521" spans="5:28" x14ac:dyDescent="0.45"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49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</row>
    <row r="522" spans="5:28" x14ac:dyDescent="0.45"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49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</row>
    <row r="523" spans="5:28" x14ac:dyDescent="0.45"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49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</row>
    <row r="524" spans="5:28" x14ac:dyDescent="0.45"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49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</row>
    <row r="525" spans="5:28" x14ac:dyDescent="0.45"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49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</row>
    <row r="526" spans="5:28" x14ac:dyDescent="0.45"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49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</row>
    <row r="527" spans="5:28" x14ac:dyDescent="0.45"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49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</row>
    <row r="528" spans="5:28" x14ac:dyDescent="0.45"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49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</row>
    <row r="529" spans="5:28" x14ac:dyDescent="0.45"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49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</row>
    <row r="530" spans="5:28" x14ac:dyDescent="0.45"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49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</row>
    <row r="531" spans="5:28" x14ac:dyDescent="0.45"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49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</row>
    <row r="532" spans="5:28" x14ac:dyDescent="0.45"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49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</row>
    <row r="533" spans="5:28" x14ac:dyDescent="0.45"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49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</row>
    <row r="534" spans="5:28" x14ac:dyDescent="0.45"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49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</row>
    <row r="535" spans="5:28" x14ac:dyDescent="0.45"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49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</row>
    <row r="536" spans="5:28" x14ac:dyDescent="0.45"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49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</row>
    <row r="537" spans="5:28" x14ac:dyDescent="0.45"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49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</row>
  </sheetData>
  <pageMargins left="0.75" right="0.75" top="1" bottom="1" header="0.5" footer="0.5"/>
  <pageSetup scale="85" fitToHeight="5" orientation="portrait" r:id="rId1"/>
  <headerFooter alignWithMargins="0">
    <oddHeader>&amp;C&amp;F (&amp;A)</oddHeader>
    <oddFooter>&amp;L&amp;"Times New Roman,Regular"Printed:  &amp;D&amp;R&amp;"Times New Roman,Regular"Page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60BEF-405F-40BE-B61B-E1772AC1CBFA}">
  <dimension ref="A1:G24"/>
  <sheetViews>
    <sheetView workbookViewId="0">
      <selection activeCell="F3" sqref="F3"/>
    </sheetView>
  </sheetViews>
  <sheetFormatPr defaultRowHeight="12.6" x14ac:dyDescent="0.45"/>
  <cols>
    <col min="1" max="1" width="56.62890625" style="176" bestFit="1" customWidth="1"/>
    <col min="2" max="16384" width="8.83984375" style="176"/>
  </cols>
  <sheetData>
    <row r="1" spans="1:7" x14ac:dyDescent="0.45">
      <c r="A1" s="176" t="s">
        <v>198</v>
      </c>
    </row>
    <row r="2" spans="1:7" x14ac:dyDescent="0.45">
      <c r="A2" s="176" t="s">
        <v>106</v>
      </c>
      <c r="B2" s="176" t="s">
        <v>199</v>
      </c>
      <c r="C2" s="176" t="s">
        <v>200</v>
      </c>
      <c r="D2" s="176" t="s">
        <v>201</v>
      </c>
      <c r="E2" s="176" t="s">
        <v>202</v>
      </c>
      <c r="F2" s="176" t="s">
        <v>203</v>
      </c>
      <c r="G2" s="176" t="s">
        <v>105</v>
      </c>
    </row>
    <row r="3" spans="1:7" x14ac:dyDescent="0.45">
      <c r="A3" s="176" t="s">
        <v>104</v>
      </c>
      <c r="B3" s="176">
        <v>36765</v>
      </c>
      <c r="C3" s="176">
        <v>41603</v>
      </c>
      <c r="D3" s="176">
        <v>43215</v>
      </c>
      <c r="E3" s="176">
        <v>44327</v>
      </c>
      <c r="F3" s="176">
        <v>50533</v>
      </c>
      <c r="G3" s="176">
        <v>56695</v>
      </c>
    </row>
    <row r="4" spans="1:7" x14ac:dyDescent="0.45">
      <c r="A4" s="176" t="s">
        <v>103</v>
      </c>
      <c r="B4" s="176">
        <v>25735</v>
      </c>
      <c r="C4" s="176">
        <v>29161</v>
      </c>
      <c r="D4" s="176">
        <v>29900</v>
      </c>
      <c r="E4" s="176">
        <v>30351</v>
      </c>
      <c r="F4" s="176">
        <v>34169</v>
      </c>
      <c r="G4" s="176">
        <v>38384</v>
      </c>
    </row>
    <row r="5" spans="1:7" x14ac:dyDescent="0.45">
      <c r="A5" s="176" t="s">
        <v>102</v>
      </c>
      <c r="B5" s="176">
        <v>11030</v>
      </c>
      <c r="C5" s="176">
        <v>12443</v>
      </c>
      <c r="D5" s="176">
        <v>13315</v>
      </c>
      <c r="E5" s="176">
        <v>13976</v>
      </c>
      <c r="F5" s="176">
        <v>16364</v>
      </c>
      <c r="G5" s="176">
        <v>18311</v>
      </c>
    </row>
    <row r="6" spans="1:7" x14ac:dyDescent="0.45">
      <c r="A6" s="176" t="s">
        <v>101</v>
      </c>
    </row>
    <row r="7" spans="1:7" x14ac:dyDescent="0.45">
      <c r="A7" s="176" t="s">
        <v>100</v>
      </c>
      <c r="B7" s="176">
        <v>6398</v>
      </c>
      <c r="C7" s="176">
        <v>6602</v>
      </c>
      <c r="D7" s="176">
        <v>7010</v>
      </c>
      <c r="E7" s="176">
        <v>7463</v>
      </c>
      <c r="F7" s="176">
        <v>8743</v>
      </c>
      <c r="G7" s="176">
        <v>9738</v>
      </c>
    </row>
    <row r="8" spans="1:7" x14ac:dyDescent="0.45">
      <c r="A8" s="176" t="s">
        <v>99</v>
      </c>
      <c r="B8" s="176">
        <v>6398</v>
      </c>
      <c r="C8" s="176">
        <v>6602</v>
      </c>
      <c r="D8" s="176">
        <v>7010</v>
      </c>
      <c r="E8" s="176">
        <v>7463</v>
      </c>
      <c r="F8" s="176">
        <v>8743</v>
      </c>
      <c r="G8" s="176">
        <v>9738</v>
      </c>
    </row>
    <row r="9" spans="1:7" x14ac:dyDescent="0.45">
      <c r="A9" s="176" t="s">
        <v>98</v>
      </c>
      <c r="B9" s="176">
        <v>4633</v>
      </c>
      <c r="C9" s="176">
        <v>5841</v>
      </c>
      <c r="D9" s="176">
        <v>6305</v>
      </c>
      <c r="E9" s="176">
        <v>6514</v>
      </c>
      <c r="F9" s="176">
        <v>7622</v>
      </c>
      <c r="G9" s="176">
        <v>8573</v>
      </c>
    </row>
    <row r="10" spans="1:7" x14ac:dyDescent="0.45">
      <c r="A10" s="176" t="s">
        <v>97</v>
      </c>
      <c r="B10" s="176">
        <v>16</v>
      </c>
      <c r="C10" s="176">
        <v>20</v>
      </c>
      <c r="D10" s="176">
        <v>23</v>
      </c>
      <c r="E10" s="176">
        <v>33</v>
      </c>
      <c r="F10" s="176">
        <v>59</v>
      </c>
      <c r="G10" s="176">
        <v>64</v>
      </c>
    </row>
    <row r="11" spans="1:7" x14ac:dyDescent="0.45">
      <c r="A11" s="176" t="s">
        <v>96</v>
      </c>
      <c r="B11" s="176">
        <v>-1</v>
      </c>
      <c r="C11" s="176">
        <v>-13</v>
      </c>
      <c r="D11" s="176">
        <v>-30</v>
      </c>
      <c r="E11" s="176">
        <v>294</v>
      </c>
      <c r="F11" s="176">
        <v>199</v>
      </c>
      <c r="G11" s="176">
        <v>-41</v>
      </c>
    </row>
    <row r="12" spans="1:7" x14ac:dyDescent="0.45">
      <c r="A12" s="176" t="s">
        <v>95</v>
      </c>
      <c r="B12" s="176">
        <v>4616</v>
      </c>
      <c r="C12" s="176">
        <v>5808</v>
      </c>
      <c r="D12" s="176">
        <v>6252</v>
      </c>
      <c r="E12" s="176">
        <v>6774</v>
      </c>
      <c r="F12" s="176">
        <v>7761</v>
      </c>
      <c r="G12" s="176">
        <v>8468</v>
      </c>
    </row>
    <row r="13" spans="1:7" x14ac:dyDescent="0.45">
      <c r="A13" s="176" t="s">
        <v>94</v>
      </c>
      <c r="B13" s="176">
        <v>981</v>
      </c>
      <c r="C13" s="176">
        <v>1593</v>
      </c>
      <c r="D13" s="176">
        <v>1406</v>
      </c>
      <c r="E13" s="176">
        <v>1589</v>
      </c>
      <c r="F13" s="176">
        <v>1771</v>
      </c>
      <c r="G13" s="176">
        <v>1984</v>
      </c>
    </row>
    <row r="14" spans="1:7" x14ac:dyDescent="0.45">
      <c r="A14" s="176" t="s">
        <v>93</v>
      </c>
      <c r="B14" s="176">
        <v>3635</v>
      </c>
      <c r="C14" s="176">
        <v>4215</v>
      </c>
      <c r="D14" s="176">
        <v>4846</v>
      </c>
      <c r="E14" s="176">
        <v>5185</v>
      </c>
      <c r="F14" s="176">
        <v>5991</v>
      </c>
      <c r="G14" s="176">
        <v>6484</v>
      </c>
    </row>
    <row r="15" spans="1:7" x14ac:dyDescent="0.45">
      <c r="A15" s="176" t="s">
        <v>92</v>
      </c>
      <c r="B15" s="176">
        <v>-190</v>
      </c>
      <c r="C15" s="176">
        <v>-155</v>
      </c>
      <c r="D15" s="176">
        <v>-67</v>
      </c>
      <c r="E15" s="176">
        <v>-77</v>
      </c>
      <c r="F15" s="176">
        <v>-84</v>
      </c>
      <c r="G15" s="176">
        <v>-93</v>
      </c>
    </row>
    <row r="16" spans="1:7" x14ac:dyDescent="0.45">
      <c r="A16" s="176" t="s">
        <v>91</v>
      </c>
      <c r="B16" s="176">
        <v>3445</v>
      </c>
      <c r="C16" s="176">
        <v>4060</v>
      </c>
      <c r="D16" s="176">
        <v>4779</v>
      </c>
      <c r="E16" s="176">
        <v>5108</v>
      </c>
      <c r="F16" s="176">
        <v>5907</v>
      </c>
      <c r="G16" s="176">
        <v>6392</v>
      </c>
    </row>
    <row r="17" spans="1:7" x14ac:dyDescent="0.45">
      <c r="A17" s="176" t="s">
        <v>90</v>
      </c>
      <c r="B17" s="176">
        <v>3445</v>
      </c>
      <c r="C17" s="176">
        <v>4060</v>
      </c>
      <c r="D17" s="176">
        <v>4779</v>
      </c>
      <c r="E17" s="176">
        <v>5108</v>
      </c>
      <c r="F17" s="176">
        <v>5907</v>
      </c>
      <c r="G17" s="176">
        <v>6392</v>
      </c>
    </row>
    <row r="18" spans="1:7" x14ac:dyDescent="0.45">
      <c r="A18" s="176" t="s">
        <v>89</v>
      </c>
    </row>
    <row r="19" spans="1:7" x14ac:dyDescent="0.45">
      <c r="A19" s="176" t="s">
        <v>87</v>
      </c>
      <c r="B19" s="176">
        <v>5.56</v>
      </c>
      <c r="C19" s="176">
        <v>6.46</v>
      </c>
      <c r="D19" s="176">
        <v>7.49</v>
      </c>
      <c r="E19" s="176">
        <v>8.0299999999999994</v>
      </c>
      <c r="F19" s="176">
        <v>9.31</v>
      </c>
      <c r="G19" s="176">
        <v>10.09</v>
      </c>
    </row>
    <row r="20" spans="1:7" x14ac:dyDescent="0.45">
      <c r="A20" s="176" t="s">
        <v>86</v>
      </c>
      <c r="B20" s="176">
        <v>5.44</v>
      </c>
      <c r="C20" s="176">
        <v>6.34</v>
      </c>
      <c r="D20" s="176">
        <v>7.36</v>
      </c>
      <c r="E20" s="176">
        <v>7.89</v>
      </c>
      <c r="F20" s="176">
        <v>9.16</v>
      </c>
      <c r="G20" s="176">
        <v>9.93</v>
      </c>
    </row>
    <row r="21" spans="1:7" x14ac:dyDescent="0.45">
      <c r="A21" s="176" t="s">
        <v>88</v>
      </c>
    </row>
    <row r="22" spans="1:7" x14ac:dyDescent="0.45">
      <c r="A22" s="176" t="s">
        <v>87</v>
      </c>
      <c r="B22" s="176">
        <v>620</v>
      </c>
      <c r="C22" s="176">
        <v>628</v>
      </c>
      <c r="D22" s="176">
        <v>638</v>
      </c>
      <c r="E22" s="176">
        <v>636</v>
      </c>
      <c r="F22" s="176">
        <v>635</v>
      </c>
      <c r="G22" s="176">
        <v>634</v>
      </c>
    </row>
    <row r="23" spans="1:7" x14ac:dyDescent="0.45">
      <c r="A23" s="176" t="s">
        <v>86</v>
      </c>
      <c r="B23" s="176">
        <v>660</v>
      </c>
      <c r="C23" s="176">
        <v>655</v>
      </c>
      <c r="D23" s="176">
        <v>650</v>
      </c>
      <c r="E23" s="176">
        <v>648</v>
      </c>
      <c r="F23" s="176">
        <v>646</v>
      </c>
      <c r="G23" s="176">
        <v>645</v>
      </c>
    </row>
    <row r="24" spans="1:7" x14ac:dyDescent="0.45">
      <c r="A24" s="176" t="s">
        <v>9</v>
      </c>
      <c r="B24" s="176">
        <v>5433</v>
      </c>
      <c r="C24" s="176">
        <v>6754</v>
      </c>
      <c r="D24" s="176">
        <v>7168</v>
      </c>
      <c r="E24" s="176">
        <v>8581</v>
      </c>
      <c r="F24" s="176">
        <v>9712</v>
      </c>
      <c r="G24" s="176">
        <v>10527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0D4C0-4390-436D-9DB0-2FF83CAADCD9}">
  <dimension ref="A1:F51"/>
  <sheetViews>
    <sheetView zoomScale="90" zoomScaleNormal="90" workbookViewId="0"/>
  </sheetViews>
  <sheetFormatPr defaultRowHeight="12.6" x14ac:dyDescent="0.45"/>
  <cols>
    <col min="1" max="1" width="52.89453125" style="176" bestFit="1" customWidth="1"/>
    <col min="2" max="16384" width="8.83984375" style="176"/>
  </cols>
  <sheetData>
    <row r="1" spans="1:6" x14ac:dyDescent="0.45">
      <c r="A1" s="176" t="s">
        <v>204</v>
      </c>
    </row>
    <row r="2" spans="1:6" x14ac:dyDescent="0.45">
      <c r="A2" s="176" t="s">
        <v>106</v>
      </c>
      <c r="B2" s="176" t="s">
        <v>199</v>
      </c>
      <c r="C2" s="176" t="s">
        <v>200</v>
      </c>
      <c r="D2" s="176" t="s">
        <v>201</v>
      </c>
      <c r="E2" s="176" t="s">
        <v>202</v>
      </c>
      <c r="F2" s="176" t="s">
        <v>203</v>
      </c>
    </row>
    <row r="3" spans="1:6" x14ac:dyDescent="0.45">
      <c r="A3" s="176" t="s">
        <v>18</v>
      </c>
    </row>
    <row r="4" spans="1:6" x14ac:dyDescent="0.45">
      <c r="A4" s="176" t="s">
        <v>149</v>
      </c>
    </row>
    <row r="5" spans="1:6" x14ac:dyDescent="0.45">
      <c r="A5" s="176" t="s">
        <v>148</v>
      </c>
    </row>
    <row r="6" spans="1:6" x14ac:dyDescent="0.45">
      <c r="A6" s="176" t="s">
        <v>147</v>
      </c>
      <c r="B6" s="176">
        <v>4127</v>
      </c>
      <c r="C6" s="176">
        <v>5061</v>
      </c>
      <c r="D6" s="176">
        <v>6127</v>
      </c>
      <c r="E6" s="176">
        <v>8415</v>
      </c>
      <c r="F6" s="176">
        <v>8168</v>
      </c>
    </row>
    <row r="7" spans="1:6" x14ac:dyDescent="0.45">
      <c r="A7" s="176" t="s">
        <v>146</v>
      </c>
      <c r="B7" s="176">
        <v>3</v>
      </c>
      <c r="C7" s="176">
        <v>3</v>
      </c>
      <c r="D7" s="176">
        <v>3</v>
      </c>
      <c r="E7" s="176">
        <v>94</v>
      </c>
      <c r="F7" s="176">
        <v>4</v>
      </c>
    </row>
    <row r="8" spans="1:6" x14ac:dyDescent="0.45">
      <c r="A8" s="176" t="s">
        <v>145</v>
      </c>
      <c r="B8" s="176">
        <v>4130</v>
      </c>
      <c r="C8" s="176">
        <v>5065</v>
      </c>
      <c r="D8" s="176">
        <v>6130</v>
      </c>
      <c r="E8" s="176">
        <v>8510</v>
      </c>
      <c r="F8" s="176">
        <v>8172</v>
      </c>
    </row>
    <row r="9" spans="1:6" x14ac:dyDescent="0.45">
      <c r="A9" s="176" t="s">
        <v>144</v>
      </c>
      <c r="B9" s="176">
        <v>4569</v>
      </c>
      <c r="C9" s="176">
        <v>4996</v>
      </c>
      <c r="D9" s="176">
        <v>8095</v>
      </c>
      <c r="E9" s="176">
        <v>7847</v>
      </c>
      <c r="F9" s="176">
        <v>9728</v>
      </c>
    </row>
    <row r="10" spans="1:6" x14ac:dyDescent="0.45">
      <c r="A10" s="176" t="s">
        <v>143</v>
      </c>
      <c r="B10" s="176">
        <v>3398</v>
      </c>
      <c r="C10" s="176">
        <v>3525</v>
      </c>
      <c r="D10" s="176">
        <v>1225</v>
      </c>
      <c r="E10" s="176">
        <v>1393</v>
      </c>
      <c r="F10" s="176">
        <v>1766</v>
      </c>
    </row>
    <row r="11" spans="1:6" x14ac:dyDescent="0.45">
      <c r="A11" s="176" t="s">
        <v>142</v>
      </c>
      <c r="B11" s="176">
        <v>12097</v>
      </c>
      <c r="C11" s="176">
        <v>13586</v>
      </c>
      <c r="D11" s="176">
        <v>15451</v>
      </c>
      <c r="E11" s="176">
        <v>17750</v>
      </c>
      <c r="F11" s="176">
        <v>19667</v>
      </c>
    </row>
    <row r="12" spans="1:6" x14ac:dyDescent="0.45">
      <c r="A12" s="176" t="s">
        <v>141</v>
      </c>
    </row>
    <row r="13" spans="1:6" x14ac:dyDescent="0.45">
      <c r="A13" s="176" t="s">
        <v>140</v>
      </c>
    </row>
    <row r="14" spans="1:6" x14ac:dyDescent="0.45">
      <c r="A14" s="176" t="s">
        <v>139</v>
      </c>
      <c r="B14" s="176">
        <v>3053</v>
      </c>
      <c r="C14" s="176">
        <v>3126</v>
      </c>
      <c r="D14" s="176">
        <v>3347</v>
      </c>
      <c r="E14" s="176">
        <v>7043</v>
      </c>
      <c r="F14" s="176">
        <v>7234</v>
      </c>
    </row>
    <row r="15" spans="1:6" x14ac:dyDescent="0.45">
      <c r="A15" s="176" t="s">
        <v>138</v>
      </c>
      <c r="B15" s="176">
        <v>-1912</v>
      </c>
      <c r="C15" s="176">
        <v>-1862</v>
      </c>
      <c r="D15" s="176">
        <v>-1956</v>
      </c>
      <c r="E15" s="176">
        <v>-2314</v>
      </c>
      <c r="F15" s="176">
        <v>-2412</v>
      </c>
    </row>
    <row r="16" spans="1:6" x14ac:dyDescent="0.45">
      <c r="A16" s="176" t="s">
        <v>137</v>
      </c>
      <c r="B16" s="176">
        <v>1141</v>
      </c>
      <c r="C16" s="176">
        <v>1264</v>
      </c>
      <c r="D16" s="176">
        <v>1391</v>
      </c>
      <c r="E16" s="176">
        <v>4729</v>
      </c>
      <c r="F16" s="176">
        <v>4822</v>
      </c>
    </row>
    <row r="17" spans="1:6" x14ac:dyDescent="0.45">
      <c r="A17" s="176" t="s">
        <v>136</v>
      </c>
      <c r="B17" s="176">
        <v>212</v>
      </c>
      <c r="C17" s="176">
        <v>216</v>
      </c>
      <c r="D17" s="176">
        <v>240</v>
      </c>
      <c r="E17" s="176">
        <v>325</v>
      </c>
      <c r="F17" s="176">
        <v>330</v>
      </c>
    </row>
    <row r="18" spans="1:6" x14ac:dyDescent="0.45">
      <c r="A18" s="176" t="s">
        <v>26</v>
      </c>
      <c r="B18" s="176">
        <v>5002</v>
      </c>
      <c r="C18" s="176">
        <v>5383</v>
      </c>
      <c r="D18" s="176">
        <v>6206</v>
      </c>
      <c r="E18" s="176">
        <v>7710</v>
      </c>
      <c r="F18" s="176">
        <v>11126</v>
      </c>
    </row>
    <row r="19" spans="1:6" x14ac:dyDescent="0.45">
      <c r="A19" s="176" t="s">
        <v>135</v>
      </c>
      <c r="B19" s="176">
        <v>710</v>
      </c>
      <c r="C19" s="176">
        <v>687</v>
      </c>
      <c r="D19" s="176">
        <v>841</v>
      </c>
      <c r="E19" s="176">
        <v>1029</v>
      </c>
      <c r="F19" s="176">
        <v>1711</v>
      </c>
    </row>
    <row r="20" spans="1:6" x14ac:dyDescent="0.45">
      <c r="A20" s="176" t="s">
        <v>127</v>
      </c>
      <c r="B20" s="176">
        <v>2215</v>
      </c>
      <c r="C20" s="176">
        <v>2087</v>
      </c>
      <c r="D20" s="176">
        <v>4349</v>
      </c>
      <c r="E20" s="176">
        <v>4153</v>
      </c>
      <c r="F20" s="176">
        <v>4007</v>
      </c>
    </row>
    <row r="21" spans="1:6" x14ac:dyDescent="0.45">
      <c r="A21" s="176" t="s">
        <v>134</v>
      </c>
      <c r="B21" s="176">
        <v>1313</v>
      </c>
      <c r="C21" s="176">
        <v>1227</v>
      </c>
      <c r="D21" s="176">
        <v>1312</v>
      </c>
      <c r="E21" s="176">
        <v>1383</v>
      </c>
      <c r="F21" s="176">
        <v>1514</v>
      </c>
    </row>
    <row r="22" spans="1:6" x14ac:dyDescent="0.45">
      <c r="A22" s="176" t="s">
        <v>133</v>
      </c>
      <c r="B22" s="176">
        <v>10593</v>
      </c>
      <c r="C22" s="176">
        <v>10864</v>
      </c>
      <c r="D22" s="176">
        <v>14339</v>
      </c>
      <c r="E22" s="176">
        <v>19329</v>
      </c>
      <c r="F22" s="176">
        <v>23509</v>
      </c>
    </row>
    <row r="23" spans="1:6" x14ac:dyDescent="0.45">
      <c r="A23" s="176" t="s">
        <v>132</v>
      </c>
      <c r="B23" s="176">
        <v>22690</v>
      </c>
      <c r="C23" s="176">
        <v>24449</v>
      </c>
      <c r="D23" s="176">
        <v>29790</v>
      </c>
      <c r="E23" s="176">
        <v>37079</v>
      </c>
      <c r="F23" s="176">
        <v>43176</v>
      </c>
    </row>
    <row r="24" spans="1:6" x14ac:dyDescent="0.45">
      <c r="A24" s="176" t="s">
        <v>131</v>
      </c>
    </row>
    <row r="25" spans="1:6" x14ac:dyDescent="0.45">
      <c r="A25" s="176" t="s">
        <v>29</v>
      </c>
    </row>
    <row r="26" spans="1:6" x14ac:dyDescent="0.45">
      <c r="A26" s="176" t="s">
        <v>130</v>
      </c>
    </row>
    <row r="27" spans="1:6" x14ac:dyDescent="0.45">
      <c r="A27" s="176" t="s">
        <v>129</v>
      </c>
      <c r="B27" s="176">
        <v>3</v>
      </c>
      <c r="C27" s="176">
        <v>5</v>
      </c>
      <c r="D27" s="176">
        <v>6</v>
      </c>
      <c r="E27" s="176">
        <v>8</v>
      </c>
      <c r="F27" s="176">
        <v>12</v>
      </c>
    </row>
    <row r="28" spans="1:6" x14ac:dyDescent="0.45">
      <c r="A28" s="176" t="s">
        <v>192</v>
      </c>
      <c r="E28" s="176">
        <v>756</v>
      </c>
      <c r="F28" s="176">
        <v>744</v>
      </c>
    </row>
    <row r="29" spans="1:6" x14ac:dyDescent="0.45">
      <c r="A29" s="176" t="s">
        <v>128</v>
      </c>
      <c r="B29" s="176">
        <v>1525</v>
      </c>
      <c r="C29" s="176">
        <v>1349</v>
      </c>
      <c r="D29" s="176">
        <v>1647</v>
      </c>
      <c r="E29" s="176">
        <v>1350</v>
      </c>
      <c r="F29" s="176">
        <v>2274</v>
      </c>
    </row>
    <row r="30" spans="1:6" x14ac:dyDescent="0.45">
      <c r="A30" s="176" t="s">
        <v>126</v>
      </c>
      <c r="B30" s="176">
        <v>1092</v>
      </c>
      <c r="C30" s="176">
        <v>498</v>
      </c>
      <c r="D30" s="176">
        <v>378</v>
      </c>
      <c r="E30" s="176">
        <v>1116</v>
      </c>
      <c r="F30" s="176">
        <v>1033</v>
      </c>
    </row>
    <row r="31" spans="1:6" x14ac:dyDescent="0.45">
      <c r="A31" s="176" t="s">
        <v>125</v>
      </c>
      <c r="B31" s="176">
        <v>4535</v>
      </c>
      <c r="C31" s="176">
        <v>5462</v>
      </c>
      <c r="D31" s="176">
        <v>5842</v>
      </c>
      <c r="E31" s="176">
        <v>5796</v>
      </c>
      <c r="F31" s="176">
        <v>7416</v>
      </c>
    </row>
    <row r="32" spans="1:6" x14ac:dyDescent="0.45">
      <c r="A32" s="176" t="s">
        <v>120</v>
      </c>
      <c r="B32" s="176">
        <v>2670</v>
      </c>
      <c r="C32" s="176">
        <v>2838</v>
      </c>
      <c r="D32" s="176">
        <v>3189</v>
      </c>
      <c r="E32" s="176">
        <v>3637</v>
      </c>
      <c r="F32" s="176">
        <v>4229</v>
      </c>
    </row>
    <row r="33" spans="1:6" x14ac:dyDescent="0.45">
      <c r="A33" s="176" t="s">
        <v>124</v>
      </c>
      <c r="B33" s="176">
        <v>9824</v>
      </c>
      <c r="C33" s="176">
        <v>10152</v>
      </c>
      <c r="D33" s="176">
        <v>11062</v>
      </c>
      <c r="E33" s="176">
        <v>12663</v>
      </c>
      <c r="F33" s="176">
        <v>15709</v>
      </c>
    </row>
    <row r="34" spans="1:6" x14ac:dyDescent="0.45">
      <c r="A34" s="176" t="s">
        <v>123</v>
      </c>
    </row>
    <row r="35" spans="1:6" x14ac:dyDescent="0.45">
      <c r="A35" s="176" t="s">
        <v>122</v>
      </c>
      <c r="B35" s="176">
        <v>22</v>
      </c>
      <c r="C35" s="176">
        <v>20</v>
      </c>
      <c r="D35" s="176">
        <v>16</v>
      </c>
      <c r="E35" s="176">
        <v>54</v>
      </c>
      <c r="F35" s="176">
        <v>53</v>
      </c>
    </row>
    <row r="36" spans="1:6" x14ac:dyDescent="0.45">
      <c r="A36" s="176" t="s">
        <v>192</v>
      </c>
      <c r="E36" s="176">
        <v>2668</v>
      </c>
      <c r="F36" s="176">
        <v>2697</v>
      </c>
    </row>
    <row r="37" spans="1:6" x14ac:dyDescent="0.45">
      <c r="A37" s="176" t="s">
        <v>121</v>
      </c>
      <c r="B37" s="176">
        <v>137</v>
      </c>
      <c r="C37" s="176">
        <v>126</v>
      </c>
      <c r="D37" s="176">
        <v>133</v>
      </c>
      <c r="E37" s="176">
        <v>180</v>
      </c>
      <c r="F37" s="176">
        <v>244</v>
      </c>
    </row>
    <row r="38" spans="1:6" x14ac:dyDescent="0.45">
      <c r="A38" s="176" t="s">
        <v>120</v>
      </c>
      <c r="B38" s="176">
        <v>663</v>
      </c>
      <c r="C38" s="176">
        <v>618</v>
      </c>
      <c r="D38" s="176">
        <v>565</v>
      </c>
      <c r="E38" s="176">
        <v>691</v>
      </c>
      <c r="F38" s="176">
        <v>700</v>
      </c>
    </row>
    <row r="39" spans="1:6" x14ac:dyDescent="0.45">
      <c r="A39" s="176" t="s">
        <v>119</v>
      </c>
      <c r="B39" s="176">
        <v>1409</v>
      </c>
      <c r="C39" s="176">
        <v>1411</v>
      </c>
      <c r="D39" s="176">
        <v>1766</v>
      </c>
      <c r="E39" s="176">
        <v>1859</v>
      </c>
      <c r="F39" s="176">
        <v>2016</v>
      </c>
    </row>
    <row r="40" spans="1:6" x14ac:dyDescent="0.45">
      <c r="A40" s="176" t="s">
        <v>118</v>
      </c>
      <c r="B40" s="176">
        <v>761</v>
      </c>
      <c r="C40" s="176">
        <v>360</v>
      </c>
      <c r="D40" s="176">
        <v>419</v>
      </c>
      <c r="E40" s="176">
        <v>499</v>
      </c>
      <c r="F40" s="176">
        <v>568</v>
      </c>
    </row>
    <row r="41" spans="1:6" x14ac:dyDescent="0.45">
      <c r="A41" s="176" t="s">
        <v>117</v>
      </c>
      <c r="B41" s="176">
        <v>924</v>
      </c>
      <c r="C41" s="176">
        <v>1399</v>
      </c>
      <c r="D41" s="176">
        <v>1420</v>
      </c>
      <c r="E41" s="176">
        <v>1465</v>
      </c>
      <c r="F41" s="176">
        <v>1660</v>
      </c>
    </row>
    <row r="42" spans="1:6" x14ac:dyDescent="0.45">
      <c r="A42" s="176" t="s">
        <v>116</v>
      </c>
      <c r="B42" s="176">
        <v>3916</v>
      </c>
      <c r="C42" s="176">
        <v>3933</v>
      </c>
      <c r="D42" s="176">
        <v>4319</v>
      </c>
      <c r="E42" s="176">
        <v>7415</v>
      </c>
      <c r="F42" s="176">
        <v>7938</v>
      </c>
    </row>
    <row r="43" spans="1:6" x14ac:dyDescent="0.45">
      <c r="A43" s="176" t="s">
        <v>115</v>
      </c>
      <c r="B43" s="176">
        <v>13740</v>
      </c>
      <c r="C43" s="176">
        <v>14084</v>
      </c>
      <c r="D43" s="176">
        <v>15381</v>
      </c>
      <c r="E43" s="176">
        <v>20078</v>
      </c>
      <c r="F43" s="176">
        <v>23646</v>
      </c>
    </row>
    <row r="44" spans="1:6" x14ac:dyDescent="0.45">
      <c r="A44" s="176" t="s">
        <v>114</v>
      </c>
    </row>
    <row r="45" spans="1:6" x14ac:dyDescent="0.45">
      <c r="A45" s="176" t="s">
        <v>113</v>
      </c>
      <c r="B45" s="176">
        <v>0</v>
      </c>
      <c r="C45" s="176">
        <v>0</v>
      </c>
      <c r="D45" s="176">
        <v>0</v>
      </c>
      <c r="E45" s="176">
        <v>0</v>
      </c>
      <c r="F45" s="176">
        <v>0</v>
      </c>
    </row>
    <row r="46" spans="1:6" x14ac:dyDescent="0.45">
      <c r="A46" s="176" t="s">
        <v>112</v>
      </c>
      <c r="B46" s="176">
        <v>3516</v>
      </c>
      <c r="C46" s="176">
        <v>4871</v>
      </c>
      <c r="D46" s="176">
        <v>5804</v>
      </c>
      <c r="E46" s="176">
        <v>7167</v>
      </c>
      <c r="F46" s="176">
        <v>8618</v>
      </c>
    </row>
    <row r="47" spans="1:6" x14ac:dyDescent="0.45">
      <c r="A47" s="176" t="s">
        <v>111</v>
      </c>
      <c r="B47" s="176">
        <v>7082</v>
      </c>
      <c r="C47" s="176">
        <v>7952</v>
      </c>
      <c r="D47" s="176">
        <v>10422</v>
      </c>
      <c r="E47" s="176">
        <v>12376</v>
      </c>
      <c r="F47" s="176">
        <v>13989</v>
      </c>
    </row>
    <row r="48" spans="1:6" x14ac:dyDescent="0.45">
      <c r="A48" s="176" t="s">
        <v>110</v>
      </c>
      <c r="B48" s="176">
        <v>-1649</v>
      </c>
      <c r="C48" s="176">
        <v>-2117</v>
      </c>
      <c r="D48" s="176">
        <v>-1388</v>
      </c>
      <c r="E48" s="176">
        <v>-2566</v>
      </c>
      <c r="F48" s="176">
        <v>-3408</v>
      </c>
    </row>
    <row r="49" spans="1:6" x14ac:dyDescent="0.45">
      <c r="A49" s="176" t="s">
        <v>109</v>
      </c>
      <c r="B49" s="176">
        <v>0</v>
      </c>
      <c r="C49" s="176">
        <v>-342</v>
      </c>
      <c r="D49" s="176">
        <v>-429</v>
      </c>
      <c r="E49" s="176">
        <v>23</v>
      </c>
      <c r="F49" s="176">
        <v>331</v>
      </c>
    </row>
    <row r="50" spans="1:6" x14ac:dyDescent="0.45">
      <c r="A50" s="176" t="s">
        <v>108</v>
      </c>
      <c r="B50" s="176">
        <v>8949</v>
      </c>
      <c r="C50" s="176">
        <v>10365</v>
      </c>
      <c r="D50" s="176">
        <v>14409</v>
      </c>
      <c r="E50" s="176">
        <v>17001</v>
      </c>
      <c r="F50" s="176">
        <v>19529</v>
      </c>
    </row>
    <row r="51" spans="1:6" x14ac:dyDescent="0.45">
      <c r="A51" s="176" t="s">
        <v>107</v>
      </c>
      <c r="B51" s="176">
        <v>22690</v>
      </c>
      <c r="C51" s="176">
        <v>24449</v>
      </c>
      <c r="D51" s="176">
        <v>29790</v>
      </c>
      <c r="E51" s="176">
        <v>37079</v>
      </c>
      <c r="F51" s="176">
        <v>43176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659EF-4DE7-4213-9F83-D78B87814326}">
  <dimension ref="A1:G35"/>
  <sheetViews>
    <sheetView workbookViewId="0"/>
  </sheetViews>
  <sheetFormatPr defaultRowHeight="12.6" x14ac:dyDescent="0.45"/>
  <cols>
    <col min="1" max="1" width="47.83984375" style="176" bestFit="1" customWidth="1"/>
    <col min="2" max="16384" width="8.83984375" style="176"/>
  </cols>
  <sheetData>
    <row r="1" spans="1:7" x14ac:dyDescent="0.45">
      <c r="A1" s="176" t="s">
        <v>205</v>
      </c>
    </row>
    <row r="2" spans="1:7" x14ac:dyDescent="0.45">
      <c r="A2" s="176" t="s">
        <v>106</v>
      </c>
      <c r="B2" s="176" t="s">
        <v>199</v>
      </c>
      <c r="C2" s="176" t="s">
        <v>200</v>
      </c>
      <c r="D2" s="176" t="s">
        <v>201</v>
      </c>
      <c r="E2" s="176" t="s">
        <v>202</v>
      </c>
      <c r="F2" s="176" t="s">
        <v>203</v>
      </c>
      <c r="G2" s="176" t="s">
        <v>105</v>
      </c>
    </row>
    <row r="3" spans="1:7" x14ac:dyDescent="0.45">
      <c r="A3" s="176" t="s">
        <v>150</v>
      </c>
    </row>
    <row r="4" spans="1:7" x14ac:dyDescent="0.45">
      <c r="A4" s="176" t="s">
        <v>91</v>
      </c>
      <c r="B4" s="176">
        <v>3635</v>
      </c>
      <c r="C4" s="176">
        <v>4215</v>
      </c>
      <c r="D4" s="176">
        <v>4846</v>
      </c>
      <c r="E4" s="176">
        <v>5185</v>
      </c>
      <c r="F4" s="176">
        <v>5991</v>
      </c>
      <c r="G4" s="176">
        <v>6484</v>
      </c>
    </row>
    <row r="5" spans="1:7" x14ac:dyDescent="0.45">
      <c r="A5" s="176" t="s">
        <v>151</v>
      </c>
      <c r="B5" s="176">
        <v>802</v>
      </c>
      <c r="C5" s="176">
        <v>927</v>
      </c>
      <c r="D5" s="176">
        <v>893</v>
      </c>
      <c r="E5" s="176">
        <v>1773</v>
      </c>
      <c r="F5" s="176">
        <v>1891</v>
      </c>
      <c r="G5" s="176">
        <v>1994</v>
      </c>
    </row>
    <row r="6" spans="1:7" x14ac:dyDescent="0.45">
      <c r="A6" s="176" t="s">
        <v>127</v>
      </c>
      <c r="B6" s="176">
        <v>-364</v>
      </c>
      <c r="C6" s="176">
        <v>94</v>
      </c>
      <c r="D6" s="176">
        <v>-96</v>
      </c>
      <c r="E6" s="176">
        <v>171</v>
      </c>
      <c r="F6" s="176">
        <v>61</v>
      </c>
      <c r="G6" s="176">
        <v>41</v>
      </c>
    </row>
    <row r="7" spans="1:7" x14ac:dyDescent="0.45">
      <c r="A7" s="176" t="s">
        <v>152</v>
      </c>
      <c r="B7" s="176">
        <v>795</v>
      </c>
      <c r="C7" s="176">
        <v>977</v>
      </c>
      <c r="D7" s="176">
        <v>1093</v>
      </c>
      <c r="E7" s="176">
        <v>1198</v>
      </c>
      <c r="F7" s="176">
        <v>1343</v>
      </c>
      <c r="G7" s="176">
        <v>1519</v>
      </c>
    </row>
    <row r="8" spans="1:7" x14ac:dyDescent="0.45">
      <c r="A8" s="176" t="s">
        <v>193</v>
      </c>
      <c r="B8" s="176">
        <v>-444</v>
      </c>
      <c r="C8" s="176">
        <v>-193</v>
      </c>
      <c r="D8" s="176">
        <v>-21</v>
      </c>
      <c r="E8" s="176">
        <v>132</v>
      </c>
      <c r="F8" s="176">
        <v>32</v>
      </c>
      <c r="G8" s="176">
        <v>-2321</v>
      </c>
    </row>
    <row r="9" spans="1:7" x14ac:dyDescent="0.45">
      <c r="A9" s="176" t="s">
        <v>153</v>
      </c>
      <c r="B9" s="176">
        <v>-170</v>
      </c>
      <c r="C9" s="176">
        <v>-476</v>
      </c>
      <c r="D9" s="176">
        <v>-526</v>
      </c>
    </row>
    <row r="10" spans="1:7" x14ac:dyDescent="0.45">
      <c r="A10" s="176" t="s">
        <v>128</v>
      </c>
      <c r="B10" s="176">
        <v>174</v>
      </c>
      <c r="C10" s="176">
        <v>-168</v>
      </c>
      <c r="D10" s="176">
        <v>177</v>
      </c>
      <c r="E10" s="176">
        <v>-360</v>
      </c>
      <c r="F10" s="176">
        <v>825</v>
      </c>
      <c r="G10" s="176">
        <v>415</v>
      </c>
    </row>
    <row r="11" spans="1:7" x14ac:dyDescent="0.45">
      <c r="A11" s="176" t="s">
        <v>125</v>
      </c>
      <c r="B11" s="176">
        <v>-118</v>
      </c>
      <c r="C11" s="176">
        <v>646</v>
      </c>
      <c r="D11" s="176">
        <v>387</v>
      </c>
      <c r="E11" s="176">
        <v>-8</v>
      </c>
      <c r="F11" s="176">
        <v>1445</v>
      </c>
      <c r="G11" s="176">
        <v>553</v>
      </c>
    </row>
    <row r="12" spans="1:7" x14ac:dyDescent="0.45">
      <c r="A12" s="176" t="s">
        <v>154</v>
      </c>
      <c r="B12" s="176">
        <v>16</v>
      </c>
      <c r="C12" s="176">
        <v>184</v>
      </c>
      <c r="D12" s="176">
        <v>-163</v>
      </c>
      <c r="E12" s="176">
        <v>55</v>
      </c>
      <c r="F12" s="176">
        <v>112</v>
      </c>
      <c r="G12" s="176">
        <v>387</v>
      </c>
    </row>
    <row r="13" spans="1:7" x14ac:dyDescent="0.45">
      <c r="A13" s="176" t="s">
        <v>155</v>
      </c>
      <c r="B13" s="176">
        <v>-346</v>
      </c>
      <c r="C13" s="176">
        <v>-380</v>
      </c>
      <c r="D13" s="176">
        <v>104</v>
      </c>
      <c r="E13" s="176">
        <v>444</v>
      </c>
      <c r="F13" s="176">
        <v>-2350</v>
      </c>
      <c r="G13" s="176">
        <v>-3677</v>
      </c>
    </row>
    <row r="14" spans="1:7" x14ac:dyDescent="0.45">
      <c r="A14" s="176" t="s">
        <v>156</v>
      </c>
      <c r="B14" s="176">
        <v>549</v>
      </c>
      <c r="C14" s="176">
        <v>8</v>
      </c>
      <c r="D14" s="176">
        <v>-88</v>
      </c>
      <c r="E14" s="176">
        <v>-244</v>
      </c>
      <c r="F14" s="176">
        <v>-343</v>
      </c>
      <c r="G14" s="176">
        <v>-193</v>
      </c>
    </row>
    <row r="15" spans="1:7" x14ac:dyDescent="0.45">
      <c r="A15" s="176" t="s">
        <v>157</v>
      </c>
      <c r="B15" s="176">
        <v>4973</v>
      </c>
      <c r="C15" s="176">
        <v>6027</v>
      </c>
      <c r="D15" s="176">
        <v>6627</v>
      </c>
      <c r="E15" s="176">
        <v>8215</v>
      </c>
      <c r="F15" s="176">
        <v>8975</v>
      </c>
      <c r="G15" s="176">
        <v>7524</v>
      </c>
    </row>
    <row r="16" spans="1:7" x14ac:dyDescent="0.45">
      <c r="A16" s="176" t="s">
        <v>158</v>
      </c>
    </row>
    <row r="17" spans="1:7" x14ac:dyDescent="0.45">
      <c r="A17" s="176" t="s">
        <v>159</v>
      </c>
      <c r="B17" s="176">
        <v>-516</v>
      </c>
      <c r="C17" s="176">
        <v>-619</v>
      </c>
      <c r="D17" s="176">
        <v>-599</v>
      </c>
      <c r="E17" s="176">
        <v>-599</v>
      </c>
      <c r="F17" s="176">
        <v>-580</v>
      </c>
      <c r="G17" s="176">
        <v>-741</v>
      </c>
    </row>
    <row r="18" spans="1:7" x14ac:dyDescent="0.45">
      <c r="A18" s="176" t="s">
        <v>160</v>
      </c>
      <c r="B18" s="176">
        <v>10</v>
      </c>
      <c r="C18" s="176">
        <v>7</v>
      </c>
    </row>
    <row r="19" spans="1:7" x14ac:dyDescent="0.45">
      <c r="A19" s="176" t="s">
        <v>161</v>
      </c>
      <c r="B19" s="176">
        <v>-1728</v>
      </c>
      <c r="C19" s="176">
        <v>-637</v>
      </c>
      <c r="D19" s="176">
        <v>-1165</v>
      </c>
      <c r="E19" s="176">
        <v>-1301</v>
      </c>
      <c r="F19" s="176">
        <v>-3758</v>
      </c>
      <c r="G19" s="176">
        <v>-4898</v>
      </c>
    </row>
    <row r="20" spans="1:7" x14ac:dyDescent="0.45">
      <c r="A20" s="176" t="s">
        <v>194</v>
      </c>
      <c r="D20" s="176">
        <v>9</v>
      </c>
      <c r="E20" s="176">
        <v>6</v>
      </c>
      <c r="F20" s="176">
        <v>28</v>
      </c>
      <c r="G20" s="176">
        <v>30</v>
      </c>
    </row>
    <row r="21" spans="1:7" x14ac:dyDescent="0.45">
      <c r="A21" s="176" t="s">
        <v>162</v>
      </c>
      <c r="B21" s="176">
        <v>-2234</v>
      </c>
      <c r="C21" s="176">
        <v>-1250</v>
      </c>
      <c r="D21" s="176">
        <v>-1756</v>
      </c>
      <c r="E21" s="176">
        <v>-1895</v>
      </c>
      <c r="F21" s="176">
        <v>-4310</v>
      </c>
      <c r="G21" s="176">
        <v>-5609</v>
      </c>
    </row>
    <row r="22" spans="1:7" x14ac:dyDescent="0.45">
      <c r="A22" s="176" t="s">
        <v>163</v>
      </c>
    </row>
    <row r="23" spans="1:7" x14ac:dyDescent="0.45">
      <c r="A23" s="176" t="s">
        <v>164</v>
      </c>
      <c r="B23" s="176">
        <v>676</v>
      </c>
      <c r="C23" s="176">
        <v>753</v>
      </c>
      <c r="D23" s="176">
        <v>848</v>
      </c>
      <c r="E23" s="176">
        <v>955</v>
      </c>
      <c r="F23" s="176">
        <v>1066</v>
      </c>
      <c r="G23" s="176">
        <v>1221</v>
      </c>
    </row>
    <row r="24" spans="1:7" x14ac:dyDescent="0.45">
      <c r="A24" s="176" t="s">
        <v>165</v>
      </c>
      <c r="B24" s="176">
        <v>-2649</v>
      </c>
      <c r="C24" s="176">
        <v>-2639</v>
      </c>
      <c r="D24" s="176">
        <v>-2691</v>
      </c>
      <c r="E24" s="176">
        <v>-2916</v>
      </c>
      <c r="F24" s="176">
        <v>-3703</v>
      </c>
      <c r="G24" s="176">
        <v>-4288</v>
      </c>
    </row>
    <row r="25" spans="1:7" x14ac:dyDescent="0.45">
      <c r="A25" s="176" t="s">
        <v>166</v>
      </c>
      <c r="B25" s="176">
        <v>-1568</v>
      </c>
      <c r="C25" s="176">
        <v>-1709</v>
      </c>
      <c r="D25" s="176">
        <v>-1864</v>
      </c>
      <c r="E25" s="176">
        <v>-2038</v>
      </c>
      <c r="F25" s="176">
        <v>-2236</v>
      </c>
      <c r="G25" s="176">
        <v>-2347</v>
      </c>
    </row>
    <row r="26" spans="1:7" x14ac:dyDescent="0.45">
      <c r="A26" s="176" t="s">
        <v>167</v>
      </c>
      <c r="B26" s="176">
        <v>-20</v>
      </c>
      <c r="C26" s="176">
        <v>-114</v>
      </c>
      <c r="D26" s="176">
        <v>-60</v>
      </c>
      <c r="E26" s="176">
        <v>-51</v>
      </c>
      <c r="F26" s="176">
        <v>-53</v>
      </c>
      <c r="G26" s="176">
        <v>-72</v>
      </c>
    </row>
    <row r="27" spans="1:7" x14ac:dyDescent="0.45">
      <c r="A27" s="176" t="s">
        <v>168</v>
      </c>
      <c r="B27" s="176">
        <v>-3560</v>
      </c>
      <c r="C27" s="176">
        <v>-3709</v>
      </c>
      <c r="D27" s="176">
        <v>-3767</v>
      </c>
      <c r="E27" s="176">
        <v>-4049</v>
      </c>
      <c r="F27" s="176">
        <v>-4926</v>
      </c>
      <c r="G27" s="176">
        <v>-5486</v>
      </c>
    </row>
    <row r="28" spans="1:7" x14ac:dyDescent="0.45">
      <c r="A28" s="176" t="s">
        <v>169</v>
      </c>
      <c r="B28" s="176">
        <v>42</v>
      </c>
      <c r="C28" s="176">
        <v>-134</v>
      </c>
      <c r="D28" s="176">
        <v>-39</v>
      </c>
      <c r="E28" s="176">
        <v>17</v>
      </c>
      <c r="F28" s="176">
        <v>14</v>
      </c>
      <c r="G28" s="176">
        <v>-129</v>
      </c>
    </row>
    <row r="29" spans="1:7" x14ac:dyDescent="0.45">
      <c r="A29" s="176" t="s">
        <v>170</v>
      </c>
      <c r="B29" s="176">
        <v>-779</v>
      </c>
      <c r="C29" s="176">
        <v>934</v>
      </c>
      <c r="D29" s="176">
        <v>1065</v>
      </c>
      <c r="E29" s="176">
        <v>2288</v>
      </c>
      <c r="F29" s="176">
        <v>-247</v>
      </c>
      <c r="G29" s="176">
        <v>-3700</v>
      </c>
    </row>
    <row r="30" spans="1:7" x14ac:dyDescent="0.45">
      <c r="A30" s="176" t="s">
        <v>171</v>
      </c>
      <c r="B30" s="176">
        <v>4906</v>
      </c>
      <c r="C30" s="176">
        <v>4127</v>
      </c>
      <c r="D30" s="176">
        <v>5061</v>
      </c>
      <c r="E30" s="176">
        <v>6127</v>
      </c>
      <c r="F30" s="176">
        <v>8415</v>
      </c>
      <c r="G30" s="176">
        <v>9167</v>
      </c>
    </row>
    <row r="31" spans="1:7" x14ac:dyDescent="0.45">
      <c r="A31" s="176" t="s">
        <v>172</v>
      </c>
      <c r="B31" s="176">
        <v>4127</v>
      </c>
      <c r="C31" s="176">
        <v>5061</v>
      </c>
      <c r="D31" s="176">
        <v>6127</v>
      </c>
      <c r="E31" s="176">
        <v>8415</v>
      </c>
      <c r="F31" s="176">
        <v>8168</v>
      </c>
      <c r="G31" s="176">
        <v>5466</v>
      </c>
    </row>
    <row r="32" spans="1:7" x14ac:dyDescent="0.45">
      <c r="A32" s="176" t="s">
        <v>173</v>
      </c>
    </row>
    <row r="33" spans="1:7" x14ac:dyDescent="0.45">
      <c r="A33" s="176" t="s">
        <v>174</v>
      </c>
      <c r="B33" s="176">
        <v>4973</v>
      </c>
      <c r="C33" s="176">
        <v>6027</v>
      </c>
      <c r="D33" s="176">
        <v>6627</v>
      </c>
      <c r="E33" s="176">
        <v>8215</v>
      </c>
      <c r="F33" s="176">
        <v>8975</v>
      </c>
      <c r="G33" s="176">
        <v>7524</v>
      </c>
    </row>
    <row r="34" spans="1:7" x14ac:dyDescent="0.45">
      <c r="A34" s="176" t="s">
        <v>175</v>
      </c>
      <c r="B34" s="176">
        <v>-516</v>
      </c>
      <c r="C34" s="176">
        <v>-619</v>
      </c>
      <c r="D34" s="176">
        <v>-599</v>
      </c>
      <c r="E34" s="176">
        <v>-599</v>
      </c>
      <c r="F34" s="176">
        <v>-580</v>
      </c>
      <c r="G34" s="176">
        <v>-741</v>
      </c>
    </row>
    <row r="35" spans="1:7" x14ac:dyDescent="0.45">
      <c r="A35" s="176" t="s">
        <v>176</v>
      </c>
      <c r="B35" s="176">
        <v>4457</v>
      </c>
      <c r="C35" s="176">
        <v>5408</v>
      </c>
      <c r="D35" s="176">
        <v>6028</v>
      </c>
      <c r="E35" s="176">
        <v>7616</v>
      </c>
      <c r="F35" s="176">
        <v>8395</v>
      </c>
      <c r="G35" s="176">
        <v>6783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ACN FCF Model</vt:lpstr>
      <vt:lpstr>ACN Income Statement</vt:lpstr>
      <vt:lpstr>ACN Balance Sheet</vt:lpstr>
      <vt:lpstr>ACN Cash Flow</vt:lpstr>
    </vt:vector>
  </TitlesOfParts>
  <Company>Ross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Faley, Tim</dc:creator>
  <cp:lastModifiedBy>Tim Faley</cp:lastModifiedBy>
  <cp:lastPrinted>2022-04-22T20:15:59Z</cp:lastPrinted>
  <dcterms:created xsi:type="dcterms:W3CDTF">2007-10-29T17:37:12Z</dcterms:created>
  <dcterms:modified xsi:type="dcterms:W3CDTF">2022-05-01T19:08:43Z</dcterms:modified>
</cp:coreProperties>
</file>